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calcul du temps à passer" sheetId="1" r:id="rId1"/>
    <sheet name="matrices de calcul" sheetId="2" r:id="rId2"/>
  </sheets>
  <definedNames>
    <definedName name="_xlnm.Print_Area" localSheetId="0">'calcul du temps à passer'!$A$1:$U$31</definedName>
    <definedName name="_xlnm.Print_Area" localSheetId="1">'matrices de calcul'!$A$1:$I$14</definedName>
  </definedNames>
  <calcPr fullCalcOnLoad="1"/>
</workbook>
</file>

<file path=xl/comments1.xml><?xml version="1.0" encoding="utf-8"?>
<comments xmlns="http://schemas.openxmlformats.org/spreadsheetml/2006/main">
  <authors>
    <author>sylvestre</author>
  </authors>
  <commentList>
    <comment ref="H18" authorId="0">
      <text>
        <r>
          <rPr>
            <sz val="8"/>
            <rFont val="Tahoma"/>
            <family val="0"/>
          </rPr>
          <t xml:space="preserve">tapez 1 si plus de 10 000 hommes * jours (chantier &gt; 4 Meuros), 2 si plus de 500 hommes * jours et moins de 10 000 (entre 300 Keuros et 4 Meuros); 3 sinon (petites opérations (ex : 15 compagnons sur 1 mois)) moins de 500 hommes * jours (coût &lt;300 000 euros).
</t>
        </r>
      </text>
    </comment>
    <comment ref="H19" authorId="0">
      <text>
        <r>
          <rPr>
            <sz val="8"/>
            <rFont val="Tahoma"/>
            <family val="0"/>
          </rPr>
          <t>nombres d'entreprises y compris sous traitants de tous rangs.</t>
        </r>
      </text>
    </comment>
  </commentList>
</comments>
</file>

<file path=xl/sharedStrings.xml><?xml version="1.0" encoding="utf-8"?>
<sst xmlns="http://schemas.openxmlformats.org/spreadsheetml/2006/main" count="122" uniqueCount="66">
  <si>
    <t>CALCUL INDICATIF DU TEMPS PASSE USUEL POUR UNE MISSION DE COORDINATION S.P.S.</t>
  </si>
  <si>
    <t>Mois</t>
  </si>
  <si>
    <t>Calcul du coefficient de complexité K</t>
  </si>
  <si>
    <t>Complexité architecturale</t>
  </si>
  <si>
    <t>Complexité technique</t>
  </si>
  <si>
    <t>Complexité environnementale du chantier</t>
  </si>
  <si>
    <t>(K compris entre 0,7 et 1,5)</t>
  </si>
  <si>
    <t>NOMBRE D’HEURES PAR MISSION</t>
  </si>
  <si>
    <t>C</t>
  </si>
  <si>
    <t>R</t>
  </si>
  <si>
    <t>D</t>
  </si>
  <si>
    <t xml:space="preserve"> </t>
  </si>
  <si>
    <t>T</t>
  </si>
  <si>
    <t>Hauteur du plancher bas du dernier niveau</t>
  </si>
  <si>
    <t>Nombre de lots</t>
  </si>
  <si>
    <t>Catégorie de l’opération (niveau 1, 2, 3)</t>
  </si>
  <si>
    <t>Répétitivité de l’opération</t>
  </si>
  <si>
    <t>Calcul indicatif du temps passé</t>
  </si>
  <si>
    <t>Paramètres caractéristiques d'une mission de base</t>
  </si>
  <si>
    <t xml:space="preserve">    (Logement, bureau, santé, enseignement, industrie, ouvrage d’art..)</t>
  </si>
  <si>
    <t>(Site un exploitation, desserte délicate, interférence avec les tiers)</t>
  </si>
  <si>
    <t>Coefficient de complexité global K = Somme P/Somme N =</t>
  </si>
  <si>
    <t>usuel sur cette opération</t>
  </si>
  <si>
    <t>Type d’ouvrage :</t>
  </si>
  <si>
    <t>Coût des travaux :</t>
  </si>
  <si>
    <t>Durée des travaux :</t>
  </si>
  <si>
    <t>Complexité</t>
  </si>
  <si>
    <t>somme N =</t>
  </si>
  <si>
    <t>somme P=</t>
  </si>
  <si>
    <t xml:space="preserve">k = Coefficient de complexité   </t>
  </si>
  <si>
    <t xml:space="preserve">N = Nombre de cases cochées   </t>
  </si>
  <si>
    <t xml:space="preserve">P = Produit k*N   </t>
  </si>
  <si>
    <t>mission de base</t>
  </si>
  <si>
    <t>Nombre d'heures en conception</t>
  </si>
  <si>
    <t>Nombre d'heures en réalisation</t>
  </si>
  <si>
    <t>R x K =</t>
  </si>
  <si>
    <t>C x K =</t>
  </si>
  <si>
    <t>Nb d'heures en conception</t>
  </si>
  <si>
    <t>Nb d'heures en réalisation</t>
  </si>
  <si>
    <t>Faible</t>
  </si>
  <si>
    <t>Moyenne</t>
  </si>
  <si>
    <t>Forte</t>
  </si>
  <si>
    <t>28&gt;H&gt;8</t>
  </si>
  <si>
    <t>&lt;8 m</t>
  </si>
  <si>
    <t>&gt; 28m</t>
  </si>
  <si>
    <t>&lt; 6</t>
  </si>
  <si>
    <t>&gt; 14</t>
  </si>
  <si>
    <t>15&gt;L&gt;5</t>
  </si>
  <si>
    <t>MATRICE DE CALCUL TEMPS DE CONCEPTION</t>
  </si>
  <si>
    <t>MATRICE DE CALCUL TEMPS DE REALISATION</t>
  </si>
  <si>
    <t>Coefficient de complexité</t>
  </si>
  <si>
    <t>Millions d'euros</t>
  </si>
  <si>
    <t>Coût des travaux en M.€. Tous corps d’état Hors taxes</t>
  </si>
  <si>
    <t>&lt;,1</t>
  </si>
  <si>
    <t>,1-,25</t>
  </si>
  <si>
    <t>,25-,5</t>
  </si>
  <si>
    <t>,5-1</t>
  </si>
  <si>
    <t>1-2</t>
  </si>
  <si>
    <t>2-5</t>
  </si>
  <si>
    <t>5-10</t>
  </si>
  <si>
    <t>10-20</t>
  </si>
  <si>
    <t>&gt;20</t>
  </si>
  <si>
    <t>Champs à renseigner</t>
  </si>
  <si>
    <t xml:space="preserve">Nota : Veuillez consulter le guide de calcul pour la définition des 10 paramètres. </t>
  </si>
  <si>
    <t xml:space="preserve">Nombre d'heures Total : </t>
  </si>
  <si>
    <t>Collège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</si>
</sst>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mmm\-\y\y"/>
    <numFmt numFmtId="181" formatCode="h:mm"/>
    <numFmt numFmtId="182" formatCode="h:mm:ss"/>
    <numFmt numFmtId="183" formatCode="m/\d/\y\y\ h:mm"/>
    <numFmt numFmtId="184" formatCode="0\.000"/>
    <numFmt numFmtId="185" formatCode="0\.0000"/>
    <numFmt numFmtId="186" formatCode="0\.00000"/>
    <numFmt numFmtId="187" formatCode="\+0\.00;\ \-0\.00"/>
    <numFmt numFmtId="188" formatCode="00000"/>
    <numFmt numFmtId="189" formatCode="#,##0.00\ &quot;F&quot;"/>
    <numFmt numFmtId="190" formatCode="#,##0.00\ _F"/>
    <numFmt numFmtId="191" formatCode="0.0000"/>
    <numFmt numFmtId="192" formatCode="0.0"/>
  </numFmts>
  <fonts count="2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b/>
      <sz val="10"/>
      <color indexed="9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9"/>
      <name val="Helv"/>
      <family val="0"/>
    </font>
    <font>
      <sz val="7"/>
      <name val="Helv"/>
      <family val="0"/>
    </font>
    <font>
      <sz val="9"/>
      <name val="Helv"/>
      <family val="0"/>
    </font>
    <font>
      <sz val="8"/>
      <name val="Tahoma"/>
      <family val="0"/>
    </font>
    <font>
      <sz val="12"/>
      <name val="Times New Roman"/>
      <family val="0"/>
    </font>
    <font>
      <i/>
      <sz val="8"/>
      <name val="Helv"/>
      <family val="0"/>
    </font>
    <font>
      <sz val="5.75"/>
      <name val="Arial"/>
      <family val="0"/>
    </font>
    <font>
      <b/>
      <sz val="8"/>
      <name val="Arial"/>
      <family val="0"/>
    </font>
    <font>
      <b/>
      <sz val="5.5"/>
      <name val="Arial"/>
      <family val="0"/>
    </font>
    <font>
      <sz val="5.5"/>
      <name val="Arial"/>
      <family val="0"/>
    </font>
    <font>
      <b/>
      <sz val="14"/>
      <color indexed="9"/>
      <name val="Helv"/>
      <family val="0"/>
    </font>
    <font>
      <sz val="14"/>
      <name val="Helv"/>
      <family val="0"/>
    </font>
    <font>
      <b/>
      <sz val="9"/>
      <color indexed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2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14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15" xfId="0" applyNumberFormat="1" applyBorder="1" applyAlignment="1">
      <alignment/>
    </xf>
    <xf numFmtId="0" fontId="0" fillId="0" borderId="0" xfId="0" applyFill="1" applyBorder="1" applyAlignment="1">
      <alignment/>
    </xf>
    <xf numFmtId="0" fontId="12" fillId="0" borderId="6" xfId="0" applyFont="1" applyBorder="1" applyAlignment="1">
      <alignment/>
    </xf>
    <xf numFmtId="10" fontId="12" fillId="0" borderId="6" xfId="0" applyNumberFormat="1" applyFont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192" fontId="1" fillId="2" borderId="1" xfId="0" applyNumberFormat="1" applyFont="1" applyFill="1" applyBorder="1" applyAlignment="1">
      <alignment horizontal="center"/>
    </xf>
    <xf numFmtId="192" fontId="1" fillId="2" borderId="1" xfId="0" applyNumberFormat="1" applyFont="1" applyFill="1" applyBorder="1" applyAlignment="1">
      <alignment horizontal="right"/>
    </xf>
    <xf numFmtId="192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/>
    </xf>
    <xf numFmtId="1" fontId="0" fillId="2" borderId="6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9" fillId="0" borderId="0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1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4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1" fontId="0" fillId="0" borderId="15" xfId="0" applyNumberFormat="1" applyBorder="1" applyAlignment="1">
      <alignment/>
    </xf>
    <xf numFmtId="2" fontId="1" fillId="0" borderId="6" xfId="0" applyNumberFormat="1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0" fillId="3" borderId="18" xfId="0" applyFill="1" applyBorder="1" applyAlignment="1">
      <alignment/>
    </xf>
    <xf numFmtId="1" fontId="1" fillId="3" borderId="17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19" fillId="2" borderId="20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0" fillId="0" borderId="6" xfId="0" applyNumberFormat="1" applyBorder="1" applyAlignment="1">
      <alignment horizontal="left"/>
    </xf>
    <xf numFmtId="0" fontId="17" fillId="4" borderId="8" xfId="0" applyNumberFormat="1" applyFont="1" applyFill="1" applyBorder="1" applyAlignment="1">
      <alignment horizontal="center"/>
    </xf>
    <xf numFmtId="0" fontId="17" fillId="4" borderId="2" xfId="0" applyNumberFormat="1" applyFont="1" applyFill="1" applyBorder="1" applyAlignment="1">
      <alignment horizontal="center"/>
    </xf>
    <xf numFmtId="0" fontId="17" fillId="4" borderId="3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4" fillId="4" borderId="9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6" fillId="0" borderId="24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'matrices de calcul'!$B$2:$I$2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'matrices de calcul'!$B$3:$I$3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7505"/>
        <c:crosses val="autoZero"/>
        <c:auto val="1"/>
        <c:lblOffset val="100"/>
        <c:noMultiLvlLbl val="0"/>
      </c:catAx>
      <c:valAx>
        <c:axId val="20467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87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Temps de réalisation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'matrices de calcul'!$A$18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'matrices de calcul'!$B$17:$I$17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'matrices de calcul'!$B$18:$I$18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'matrices de calcul'!$A$19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'matrices de calcul'!$B$17:$I$17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'matrices de calcul'!$B$19:$I$19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'matrices de calcul'!$A$20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'matrices de calcul'!$B$17:$I$17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'matrices de calcul'!$B$20:$I$20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'matrices de calcul'!$A$21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'matrices de calcul'!$B$17:$I$17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'matrices de calcul'!$B$21:$I$21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'matrices de calcul'!$A$22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'matrices de calcul'!$B$17:$I$17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'matrices de calcul'!$B$22:$I$22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'matrices de calcul'!$A$23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'matrices de calcul'!$B$17:$I$17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'matrices de calcul'!$B$23:$I$23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'matrices de calcul'!$A$24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'matrices de calcul'!$B$17:$I$17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'matrices de calcul'!$B$24:$I$24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'matrices de calcul'!$A$25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'matrices de calcul'!$B$17:$I$17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'matrices de calcul'!$B$25:$I$25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'matrices de calcul'!$A$26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'matrices de calcul'!$B$17:$I$17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'matrices de calcul'!$B$26:$I$26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'matrices de calcul'!$A$27</c:f>
              <c:strCache>
                <c:ptCount val="1"/>
                <c:pt idx="0">
                  <c:v>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'matrices de calcul'!$B$17:$I$17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'matrices de calcul'!$B$27:$I$27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'matrices de calcul'!$A$28</c:f>
              <c:strCache>
                <c:ptCount val="1"/>
                <c:pt idx="0">
                  <c:v>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'matrices de calcul'!$B$17:$I$17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'matrices de calcul'!$B$28:$I$28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49989818"/>
        <c:axId val="47255179"/>
      </c:scatterChart>
      <c:valAx>
        <c:axId val="4998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coût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55179"/>
        <c:crosses val="autoZero"/>
        <c:crossBetween val="midCat"/>
        <c:dispUnits/>
      </c:valAx>
      <c:valAx>
        <c:axId val="4725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temps de mission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89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0</xdr:row>
      <xdr:rowOff>152400</xdr:rowOff>
    </xdr:from>
    <xdr:to>
      <xdr:col>24</xdr:col>
      <xdr:colOff>57150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6410325" y="152400"/>
        <a:ext cx="26860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619125</xdr:colOff>
      <xdr:row>16</xdr:row>
      <xdr:rowOff>57150</xdr:rowOff>
    </xdr:from>
    <xdr:to>
      <xdr:col>25</xdr:col>
      <xdr:colOff>457200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7600950" y="2752725"/>
        <a:ext cx="2581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tabSelected="1" zoomScale="85" zoomScaleNormal="85" workbookViewId="0" topLeftCell="A1">
      <selection activeCell="H23" sqref="H23:I23"/>
    </sheetView>
  </sheetViews>
  <sheetFormatPr defaultColWidth="11.421875" defaultRowHeight="12.75"/>
  <cols>
    <col min="1" max="1" width="5.00390625" style="0" customWidth="1"/>
    <col min="2" max="2" width="5.28125" style="3" customWidth="1"/>
    <col min="3" max="3" width="4.7109375" style="0" customWidth="1"/>
    <col min="4" max="4" width="5.57421875" style="0" customWidth="1"/>
    <col min="5" max="6" width="4.140625" style="0" customWidth="1"/>
    <col min="7" max="8" width="4.8515625" style="0" customWidth="1"/>
    <col min="9" max="9" width="4.421875" style="0" customWidth="1"/>
    <col min="10" max="10" width="8.00390625" style="0" customWidth="1"/>
    <col min="11" max="13" width="10.28125" style="0" customWidth="1"/>
    <col min="14" max="14" width="15.421875" style="0" customWidth="1"/>
    <col min="15" max="15" width="4.00390625" style="0" customWidth="1"/>
    <col min="16" max="16" width="2.00390625" style="0" customWidth="1"/>
    <col min="17" max="18" width="10.28125" style="0" customWidth="1"/>
    <col min="19" max="19" width="13.140625" style="0" customWidth="1"/>
    <col min="20" max="16384" width="10.28125" style="0" customWidth="1"/>
  </cols>
  <sheetData>
    <row r="1" spans="1:21" s="70" customFormat="1" ht="21.7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</row>
    <row r="2" spans="1:21" ht="13.5" thickBot="1">
      <c r="A2" s="23"/>
      <c r="B2" s="2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</row>
    <row r="3" spans="1:21" ht="13.5" thickBot="1">
      <c r="A3" s="83"/>
      <c r="B3" s="26"/>
      <c r="C3" s="12"/>
      <c r="D3" s="81"/>
      <c r="E3" s="82"/>
      <c r="F3" s="12"/>
      <c r="G3" s="12" t="s">
        <v>62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21" ht="13.5" thickBot="1">
      <c r="A4" s="84"/>
      <c r="B4" s="20"/>
      <c r="C4" s="15"/>
      <c r="D4" s="15" t="s">
        <v>63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</row>
    <row r="5" spans="1:21" ht="12.75">
      <c r="A5" s="17"/>
      <c r="B5" s="1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12"/>
      <c r="Q5" s="17"/>
      <c r="R5" s="8"/>
      <c r="S5" s="69" t="s">
        <v>17</v>
      </c>
      <c r="T5" s="8"/>
      <c r="U5" s="9"/>
    </row>
    <row r="6" spans="1:21" ht="12.75">
      <c r="A6" s="35">
        <v>1</v>
      </c>
      <c r="B6" s="91" t="s">
        <v>23</v>
      </c>
      <c r="C6" s="91"/>
      <c r="D6" s="91"/>
      <c r="E6" s="12"/>
      <c r="F6" s="109" t="s">
        <v>65</v>
      </c>
      <c r="G6" s="109"/>
      <c r="H6" s="109"/>
      <c r="I6" s="109"/>
      <c r="J6" s="71" t="s">
        <v>19</v>
      </c>
      <c r="K6" s="12"/>
      <c r="L6" s="12"/>
      <c r="M6" s="12"/>
      <c r="N6" s="12"/>
      <c r="O6" s="13"/>
      <c r="P6" s="12"/>
      <c r="Q6" s="23"/>
      <c r="R6" s="12"/>
      <c r="S6" s="33" t="s">
        <v>22</v>
      </c>
      <c r="T6" s="12"/>
      <c r="U6" s="13"/>
    </row>
    <row r="7" spans="1:21" ht="13.5" thickBot="1">
      <c r="A7" s="19"/>
      <c r="B7" s="2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2"/>
      <c r="Q7" s="23"/>
      <c r="R7" s="12"/>
      <c r="S7" s="12"/>
      <c r="T7" s="12"/>
      <c r="U7" s="13"/>
    </row>
    <row r="8" spans="1:21" ht="13.5" thickBot="1">
      <c r="A8" s="23"/>
      <c r="B8" s="2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3"/>
      <c r="R8" s="12"/>
      <c r="S8" s="12"/>
      <c r="T8" s="12"/>
      <c r="U8" s="13"/>
    </row>
    <row r="9" spans="1:21" ht="13.5" thickBot="1">
      <c r="A9" s="107" t="s">
        <v>18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8"/>
      <c r="M9" s="8"/>
      <c r="N9" s="8"/>
      <c r="O9" s="9"/>
      <c r="P9" s="12"/>
      <c r="Q9" s="23"/>
      <c r="R9" s="12"/>
      <c r="S9" s="12"/>
      <c r="T9" s="12"/>
      <c r="U9" s="13"/>
    </row>
    <row r="10" spans="1:21" ht="13.5" thickBot="1">
      <c r="A10" s="10"/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2"/>
      <c r="Q10" s="23"/>
      <c r="R10" s="43" t="s">
        <v>37</v>
      </c>
      <c r="S10" s="12"/>
      <c r="T10" s="85">
        <f>N40</f>
        <v>79.2</v>
      </c>
      <c r="U10" s="13"/>
    </row>
    <row r="11" spans="1:21" ht="12.75">
      <c r="A11" s="35">
        <v>2</v>
      </c>
      <c r="B11" s="106" t="s">
        <v>24</v>
      </c>
      <c r="C11" s="106"/>
      <c r="D11" s="106"/>
      <c r="E11" s="106"/>
      <c r="F11" s="12"/>
      <c r="G11" s="111">
        <v>8</v>
      </c>
      <c r="H11" s="111"/>
      <c r="I11" s="12"/>
      <c r="J11" s="12" t="s">
        <v>51</v>
      </c>
      <c r="K11" s="12"/>
      <c r="L11" s="12"/>
      <c r="M11" s="54"/>
      <c r="N11" s="12"/>
      <c r="O11" s="13"/>
      <c r="P11" s="12"/>
      <c r="Q11" s="23"/>
      <c r="R11" s="43" t="s">
        <v>32</v>
      </c>
      <c r="S11" s="12"/>
      <c r="T11" s="12"/>
      <c r="U11" s="13"/>
    </row>
    <row r="12" spans="1:21" ht="13.5" thickBot="1">
      <c r="A12" s="36">
        <v>3</v>
      </c>
      <c r="B12" s="96" t="s">
        <v>25</v>
      </c>
      <c r="C12" s="96"/>
      <c r="D12" s="96"/>
      <c r="E12" s="96"/>
      <c r="F12" s="15"/>
      <c r="G12" s="112">
        <v>24</v>
      </c>
      <c r="H12" s="112"/>
      <c r="I12" s="15"/>
      <c r="J12" s="15" t="s">
        <v>1</v>
      </c>
      <c r="K12" s="15"/>
      <c r="L12" s="15"/>
      <c r="M12" s="15"/>
      <c r="N12" s="15"/>
      <c r="O12" s="16"/>
      <c r="P12" s="12"/>
      <c r="Q12" s="23"/>
      <c r="R12" s="43"/>
      <c r="S12" s="12"/>
      <c r="T12" s="12"/>
      <c r="U12" s="13"/>
    </row>
    <row r="13" spans="1:21" ht="13.5" thickBot="1">
      <c r="A13" s="23"/>
      <c r="B13" s="66"/>
      <c r="C13" s="1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3"/>
      <c r="R13" s="12"/>
      <c r="S13" s="12"/>
      <c r="T13" s="12"/>
      <c r="U13" s="13"/>
    </row>
    <row r="14" spans="1:21" ht="13.5" thickBot="1">
      <c r="A14" s="21" t="s">
        <v>2</v>
      </c>
      <c r="B14" s="22"/>
      <c r="C14" s="8"/>
      <c r="D14" s="8"/>
      <c r="E14" s="8"/>
      <c r="F14" s="8"/>
      <c r="G14" s="8"/>
      <c r="H14" s="8"/>
      <c r="I14" s="8"/>
      <c r="J14" s="8"/>
      <c r="K14" s="40"/>
      <c r="L14" s="41" t="s">
        <v>26</v>
      </c>
      <c r="M14" s="42"/>
      <c r="N14" s="8"/>
      <c r="O14" s="9"/>
      <c r="P14" s="12"/>
      <c r="Q14" s="23"/>
      <c r="R14" s="43" t="s">
        <v>38</v>
      </c>
      <c r="S14" s="12"/>
      <c r="T14" s="85">
        <f>N44</f>
        <v>452</v>
      </c>
      <c r="U14" s="13"/>
    </row>
    <row r="15" spans="1:21" ht="12.75">
      <c r="A15" s="23"/>
      <c r="B15" s="24"/>
      <c r="C15" s="14" t="s">
        <v>11</v>
      </c>
      <c r="D15" s="25" t="s">
        <v>11</v>
      </c>
      <c r="E15" s="12" t="s">
        <v>11</v>
      </c>
      <c r="F15" s="12"/>
      <c r="G15" s="12"/>
      <c r="H15" s="12"/>
      <c r="I15" s="12"/>
      <c r="J15" s="12"/>
      <c r="K15" s="38">
        <v>0.7</v>
      </c>
      <c r="L15" s="38">
        <v>1</v>
      </c>
      <c r="M15" s="38">
        <v>1.5</v>
      </c>
      <c r="N15" s="12"/>
      <c r="O15" s="13"/>
      <c r="P15" s="12"/>
      <c r="Q15" s="23"/>
      <c r="R15" s="43" t="s">
        <v>32</v>
      </c>
      <c r="S15" s="12"/>
      <c r="T15" s="12"/>
      <c r="U15" s="13"/>
    </row>
    <row r="16" spans="1:21" ht="12.75">
      <c r="A16" s="23"/>
      <c r="B16" s="24"/>
      <c r="C16" s="14"/>
      <c r="D16" s="25"/>
      <c r="E16" s="12"/>
      <c r="F16" s="12"/>
      <c r="G16" s="12"/>
      <c r="H16" s="12"/>
      <c r="I16" s="12"/>
      <c r="J16" s="12"/>
      <c r="K16" s="32"/>
      <c r="L16" s="32"/>
      <c r="M16" s="32"/>
      <c r="N16" s="12"/>
      <c r="O16" s="13"/>
      <c r="P16" s="12"/>
      <c r="Q16" s="23"/>
      <c r="R16" s="43"/>
      <c r="S16" s="12"/>
      <c r="T16" s="12"/>
      <c r="U16" s="13"/>
    </row>
    <row r="17" spans="1:21" ht="12.75">
      <c r="A17" s="23"/>
      <c r="B17" s="26"/>
      <c r="C17" s="12"/>
      <c r="D17" s="12"/>
      <c r="E17" s="12"/>
      <c r="F17" s="12"/>
      <c r="G17" s="12"/>
      <c r="H17" s="12"/>
      <c r="I17" s="12"/>
      <c r="J17" s="12"/>
      <c r="K17" s="49" t="s">
        <v>11</v>
      </c>
      <c r="L17" s="49" t="s">
        <v>11</v>
      </c>
      <c r="M17" s="49" t="s">
        <v>11</v>
      </c>
      <c r="N17" s="12"/>
      <c r="O17" s="13"/>
      <c r="P17" s="12"/>
      <c r="Q17" s="23"/>
      <c r="R17" s="12" t="s">
        <v>11</v>
      </c>
      <c r="S17" s="12"/>
      <c r="T17" s="12"/>
      <c r="U17" s="13"/>
    </row>
    <row r="18" spans="1:21" ht="13.5" thickBot="1">
      <c r="A18" s="23">
        <v>4</v>
      </c>
      <c r="B18" s="30" t="s">
        <v>15</v>
      </c>
      <c r="C18" s="12"/>
      <c r="D18" s="12"/>
      <c r="E18" s="12"/>
      <c r="F18" s="12"/>
      <c r="G18" s="12"/>
      <c r="H18" s="94">
        <v>1</v>
      </c>
      <c r="I18" s="95"/>
      <c r="J18" s="12"/>
      <c r="K18" s="72">
        <v>3</v>
      </c>
      <c r="L18" s="72">
        <v>2</v>
      </c>
      <c r="M18" s="72">
        <v>1</v>
      </c>
      <c r="N18" s="12"/>
      <c r="O18" s="13"/>
      <c r="P18" s="12"/>
      <c r="Q18" s="23"/>
      <c r="R18" s="12"/>
      <c r="S18" s="12"/>
      <c r="T18" s="12"/>
      <c r="U18" s="13"/>
    </row>
    <row r="19" spans="1:21" ht="13.5" thickBot="1">
      <c r="A19" s="23">
        <v>5</v>
      </c>
      <c r="B19" s="30" t="s">
        <v>14</v>
      </c>
      <c r="C19" s="14"/>
      <c r="D19" s="12"/>
      <c r="E19" s="12"/>
      <c r="F19" s="12"/>
      <c r="G19" s="12"/>
      <c r="H19" s="94">
        <v>20</v>
      </c>
      <c r="I19" s="95"/>
      <c r="J19" s="12"/>
      <c r="K19" s="73" t="s">
        <v>45</v>
      </c>
      <c r="L19" s="73" t="s">
        <v>47</v>
      </c>
      <c r="M19" s="73" t="s">
        <v>46</v>
      </c>
      <c r="N19" s="12"/>
      <c r="O19" s="13"/>
      <c r="P19" s="12"/>
      <c r="Q19" s="23"/>
      <c r="R19" s="43" t="s">
        <v>50</v>
      </c>
      <c r="S19" s="12"/>
      <c r="T19" s="53">
        <f>L31</f>
        <v>1.2428571428571427</v>
      </c>
      <c r="U19" s="13"/>
    </row>
    <row r="20" spans="1:21" ht="12.75">
      <c r="A20" s="23">
        <v>6</v>
      </c>
      <c r="B20" s="30" t="s">
        <v>13</v>
      </c>
      <c r="C20" s="12"/>
      <c r="D20" s="14"/>
      <c r="E20" s="27"/>
      <c r="F20" s="12"/>
      <c r="G20" s="12"/>
      <c r="H20" s="94">
        <v>12</v>
      </c>
      <c r="I20" s="95"/>
      <c r="J20" s="12"/>
      <c r="K20" s="73" t="s">
        <v>43</v>
      </c>
      <c r="L20" s="73" t="s">
        <v>42</v>
      </c>
      <c r="M20" s="73" t="s">
        <v>44</v>
      </c>
      <c r="N20" s="12"/>
      <c r="O20" s="13"/>
      <c r="P20" s="12"/>
      <c r="Q20" s="23"/>
      <c r="R20" s="12"/>
      <c r="S20" s="12"/>
      <c r="T20" s="12"/>
      <c r="U20" s="13"/>
    </row>
    <row r="21" spans="1:21" ht="13.5" thickBot="1">
      <c r="A21" s="23">
        <v>7</v>
      </c>
      <c r="B21" s="30" t="s">
        <v>3</v>
      </c>
      <c r="C21" s="12"/>
      <c r="D21" s="27"/>
      <c r="E21" s="12"/>
      <c r="F21" s="12"/>
      <c r="G21" s="12"/>
      <c r="H21" s="94" t="s">
        <v>40</v>
      </c>
      <c r="I21" s="95"/>
      <c r="J21" s="12"/>
      <c r="K21" s="73" t="s">
        <v>39</v>
      </c>
      <c r="L21" s="73" t="s">
        <v>40</v>
      </c>
      <c r="M21" s="73" t="s">
        <v>41</v>
      </c>
      <c r="N21" s="12"/>
      <c r="O21" s="13"/>
      <c r="P21" s="12"/>
      <c r="Q21" s="23"/>
      <c r="R21" s="12"/>
      <c r="S21" s="12"/>
      <c r="T21" s="12"/>
      <c r="U21" s="13"/>
    </row>
    <row r="22" spans="1:21" ht="12.75">
      <c r="A22" s="23">
        <v>8</v>
      </c>
      <c r="B22" s="30" t="s">
        <v>4</v>
      </c>
      <c r="C22" s="12"/>
      <c r="D22" s="12"/>
      <c r="E22" s="12"/>
      <c r="F22" s="12"/>
      <c r="G22" s="12"/>
      <c r="H22" s="94" t="s">
        <v>39</v>
      </c>
      <c r="I22" s="95"/>
      <c r="J22" s="12"/>
      <c r="K22" s="73" t="s">
        <v>39</v>
      </c>
      <c r="L22" s="73" t="s">
        <v>40</v>
      </c>
      <c r="M22" s="73" t="s">
        <v>41</v>
      </c>
      <c r="N22" s="12"/>
      <c r="O22" s="13"/>
      <c r="P22" s="12"/>
      <c r="Q22" s="23"/>
      <c r="R22" s="75" t="s">
        <v>33</v>
      </c>
      <c r="S22" s="76"/>
      <c r="T22" s="77"/>
      <c r="U22" s="13"/>
    </row>
    <row r="23" spans="1:21" ht="13.5" thickBot="1">
      <c r="A23" s="23">
        <v>9</v>
      </c>
      <c r="B23" s="30" t="s">
        <v>16</v>
      </c>
      <c r="C23" s="12"/>
      <c r="D23" s="14"/>
      <c r="E23" s="12"/>
      <c r="F23" s="12"/>
      <c r="G23" s="12"/>
      <c r="H23" s="94" t="s">
        <v>39</v>
      </c>
      <c r="I23" s="95"/>
      <c r="J23" s="12"/>
      <c r="K23" s="73" t="s">
        <v>41</v>
      </c>
      <c r="L23" s="73" t="s">
        <v>40</v>
      </c>
      <c r="M23" s="73" t="s">
        <v>39</v>
      </c>
      <c r="N23" s="12"/>
      <c r="O23" s="13"/>
      <c r="P23" s="12"/>
      <c r="Q23" s="23"/>
      <c r="R23" s="78" t="s">
        <v>36</v>
      </c>
      <c r="S23" s="79">
        <f>T10*T19</f>
        <v>98.4342857142857</v>
      </c>
      <c r="T23" s="80"/>
      <c r="U23" s="13"/>
    </row>
    <row r="24" spans="1:21" ht="13.5" thickBot="1">
      <c r="A24" s="23">
        <v>10</v>
      </c>
      <c r="B24" s="30" t="s">
        <v>5</v>
      </c>
      <c r="C24" s="12"/>
      <c r="D24" s="28"/>
      <c r="E24" s="12"/>
      <c r="F24" s="12"/>
      <c r="G24" s="12"/>
      <c r="H24" s="94" t="s">
        <v>41</v>
      </c>
      <c r="I24" s="95"/>
      <c r="J24" s="12"/>
      <c r="K24" s="73" t="s">
        <v>39</v>
      </c>
      <c r="L24" s="73" t="s">
        <v>40</v>
      </c>
      <c r="M24" s="73" t="s">
        <v>41</v>
      </c>
      <c r="N24" s="12"/>
      <c r="O24" s="13"/>
      <c r="P24" s="12"/>
      <c r="Q24" s="23"/>
      <c r="R24" s="12"/>
      <c r="S24" s="12"/>
      <c r="T24" s="12"/>
      <c r="U24" s="13"/>
    </row>
    <row r="25" spans="1:21" ht="12.75">
      <c r="A25" s="23"/>
      <c r="B25" s="30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2"/>
      <c r="Q25" s="23"/>
      <c r="R25" s="75" t="s">
        <v>34</v>
      </c>
      <c r="S25" s="76"/>
      <c r="T25" s="77"/>
      <c r="U25" s="13"/>
    </row>
    <row r="26" spans="1:21" ht="13.5" thickBot="1">
      <c r="A26" s="23"/>
      <c r="B26" s="3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2"/>
      <c r="Q26" s="23"/>
      <c r="R26" s="78" t="s">
        <v>35</v>
      </c>
      <c r="S26" s="79">
        <f>T14*T19</f>
        <v>561.7714285714285</v>
      </c>
      <c r="T26" s="80"/>
      <c r="U26" s="13"/>
    </row>
    <row r="27" spans="1:21" ht="12.75">
      <c r="A27" s="23"/>
      <c r="B27" s="92" t="s">
        <v>29</v>
      </c>
      <c r="C27" s="92"/>
      <c r="D27" s="92"/>
      <c r="E27" s="92"/>
      <c r="F27" s="92"/>
      <c r="G27" s="92"/>
      <c r="H27" s="92"/>
      <c r="I27" s="92"/>
      <c r="J27" s="93"/>
      <c r="K27" s="38">
        <v>0.7</v>
      </c>
      <c r="L27" s="38">
        <v>1</v>
      </c>
      <c r="M27" s="38">
        <v>1.5</v>
      </c>
      <c r="N27" s="12"/>
      <c r="O27" s="13"/>
      <c r="P27" s="12"/>
      <c r="Q27" s="23"/>
      <c r="R27" s="12"/>
      <c r="S27" s="12"/>
      <c r="T27" s="12"/>
      <c r="U27" s="13"/>
    </row>
    <row r="28" spans="1:21" ht="13.5" thickBot="1">
      <c r="A28" s="23"/>
      <c r="B28" s="92" t="s">
        <v>30</v>
      </c>
      <c r="C28" s="92"/>
      <c r="D28" s="92"/>
      <c r="E28" s="92"/>
      <c r="F28" s="92"/>
      <c r="G28" s="92"/>
      <c r="H28" s="92"/>
      <c r="I28" s="92"/>
      <c r="J28" s="93"/>
      <c r="K28" s="74">
        <f>IF(H18=3,1,0)+IF(H19&lt;6,1,0)+IF(H20&lt;8,1,0)+IF(H21="FAIBLE",1,0)+IF(H22="Faible",1,0)+IF(H23="Forte",1,0)+IF(H24="Faible",1,0)</f>
        <v>1</v>
      </c>
      <c r="L28" s="74">
        <f>IF(H18=2,1,0)+IF(H19&gt;5,1,0)*IF(H19&lt;15,1)+IF(28&gt;H20,1,0)*IF(H20&gt;8,1,0)+IF(H21="Moyenne",1,0)+IF(H22="Moyenne",1,0)+IF(H23="Moyenne",1,0)+IF(H24="Moyenne",1,0)</f>
        <v>2</v>
      </c>
      <c r="M28" s="74">
        <f>IF(H18=1,1,0)+IF(H19&gt;14,1,0)+IF(H20&gt;28,1,0)+IF(H21="forte",1,0)+IF(H22="forte",1,0)+IF(H23="faible",1,0)+IF(H24="forte",1,0)</f>
        <v>4</v>
      </c>
      <c r="N28" s="5" t="s">
        <v>27</v>
      </c>
      <c r="O28" s="5">
        <f>SUM(K28:M28)</f>
        <v>7</v>
      </c>
      <c r="P28" s="12"/>
      <c r="Q28" s="23"/>
      <c r="R28" s="67"/>
      <c r="S28" s="12"/>
      <c r="T28" s="68"/>
      <c r="U28" s="13"/>
    </row>
    <row r="29" spans="1:21" ht="13.5" thickBot="1">
      <c r="A29" s="23"/>
      <c r="B29" s="92" t="s">
        <v>31</v>
      </c>
      <c r="C29" s="92"/>
      <c r="D29" s="92"/>
      <c r="E29" s="92"/>
      <c r="F29" s="92"/>
      <c r="G29" s="92"/>
      <c r="H29" s="92"/>
      <c r="I29" s="92"/>
      <c r="J29" s="93"/>
      <c r="K29" s="74">
        <f>K27*K28</f>
        <v>0.7</v>
      </c>
      <c r="L29" s="74">
        <f>L27*L28</f>
        <v>2</v>
      </c>
      <c r="M29" s="74">
        <f>M27*M28</f>
        <v>6</v>
      </c>
      <c r="N29" s="5" t="s">
        <v>28</v>
      </c>
      <c r="O29" s="5">
        <f>SUM(K29:M29)</f>
        <v>8.7</v>
      </c>
      <c r="P29" s="12"/>
      <c r="Q29" s="23"/>
      <c r="R29" s="87" t="s">
        <v>64</v>
      </c>
      <c r="S29" s="88"/>
      <c r="T29" s="89">
        <f>S26+S23</f>
        <v>660.2057142857142</v>
      </c>
      <c r="U29" s="13"/>
    </row>
    <row r="30" spans="1:21" ht="12.75">
      <c r="A30" s="23"/>
      <c r="B30" s="30"/>
      <c r="C30" s="1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P30" s="12"/>
      <c r="Q30" s="23"/>
      <c r="R30" s="12"/>
      <c r="S30" s="12"/>
      <c r="T30" s="12"/>
      <c r="U30" s="13"/>
    </row>
    <row r="31" spans="1:21" ht="13.5" thickBot="1">
      <c r="A31" s="19"/>
      <c r="B31" s="110" t="s">
        <v>21</v>
      </c>
      <c r="C31" s="110"/>
      <c r="D31" s="110"/>
      <c r="E31" s="110"/>
      <c r="F31" s="110"/>
      <c r="G31" s="110"/>
      <c r="H31" s="110"/>
      <c r="I31" s="110"/>
      <c r="J31" s="110"/>
      <c r="K31" s="110"/>
      <c r="L31" s="86">
        <f>O29/O28</f>
        <v>1.2428571428571427</v>
      </c>
      <c r="M31" s="31" t="s">
        <v>6</v>
      </c>
      <c r="N31" s="15"/>
      <c r="O31" s="16"/>
      <c r="P31" s="15"/>
      <c r="Q31" s="19"/>
      <c r="R31" s="15"/>
      <c r="S31" s="15"/>
      <c r="T31" s="15"/>
      <c r="U31" s="16"/>
    </row>
    <row r="32" spans="1:21" ht="15.75" customHeight="1" hidden="1" thickBot="1">
      <c r="A32" s="102" t="s">
        <v>7</v>
      </c>
      <c r="B32" s="103"/>
      <c r="C32" s="103"/>
      <c r="D32" s="103"/>
      <c r="E32" s="103"/>
      <c r="F32" s="103"/>
      <c r="G32" s="103"/>
      <c r="H32" s="10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</row>
    <row r="33" spans="1:21" ht="21" customHeight="1" hidden="1">
      <c r="A33" s="104" t="s">
        <v>52</v>
      </c>
      <c r="B33" s="105"/>
      <c r="C33" s="105"/>
      <c r="D33" s="105"/>
      <c r="E33" s="105"/>
      <c r="F33" s="105"/>
      <c r="G33" s="105"/>
      <c r="H33" s="105"/>
      <c r="I33" s="105"/>
      <c r="J33" s="105"/>
      <c r="K33" s="8"/>
      <c r="L33" s="8"/>
      <c r="M33" s="8"/>
      <c r="N33" s="8"/>
      <c r="O33" s="9"/>
      <c r="P33" s="12"/>
      <c r="Q33" s="12"/>
      <c r="R33" s="12"/>
      <c r="S33" s="12"/>
      <c r="T33" s="12"/>
      <c r="U33" s="13"/>
    </row>
    <row r="34" spans="1:21" ht="12.75" hidden="1">
      <c r="A34" s="29" t="s">
        <v>10</v>
      </c>
      <c r="B34" s="6" t="s">
        <v>12</v>
      </c>
      <c r="C34" s="59">
        <v>0.1</v>
      </c>
      <c r="D34" s="57">
        <v>0.25</v>
      </c>
      <c r="E34" s="58">
        <v>0.5</v>
      </c>
      <c r="F34" s="61">
        <v>1</v>
      </c>
      <c r="G34" s="61">
        <v>2</v>
      </c>
      <c r="H34" s="61">
        <v>5</v>
      </c>
      <c r="I34" s="61">
        <v>10</v>
      </c>
      <c r="J34" s="61">
        <v>20</v>
      </c>
      <c r="K34" s="12"/>
      <c r="L34" s="12"/>
      <c r="M34" s="12"/>
      <c r="N34" s="12"/>
      <c r="O34" s="13"/>
      <c r="P34" s="12"/>
      <c r="Q34" s="12"/>
      <c r="R34" s="12"/>
      <c r="S34" s="12"/>
      <c r="T34" s="12"/>
      <c r="U34" s="13"/>
    </row>
    <row r="35" spans="1:21" ht="12.75" hidden="1">
      <c r="A35" s="90">
        <v>1</v>
      </c>
      <c r="B35" s="7" t="s">
        <v>8</v>
      </c>
      <c r="C35" s="4">
        <v>15</v>
      </c>
      <c r="D35" s="4">
        <v>20</v>
      </c>
      <c r="E35" s="4">
        <v>27</v>
      </c>
      <c r="F35" s="39">
        <v>35</v>
      </c>
      <c r="G35" s="39">
        <v>45</v>
      </c>
      <c r="H35" s="39">
        <v>63</v>
      </c>
      <c r="I35" s="39">
        <v>90</v>
      </c>
      <c r="J35" s="39">
        <v>145</v>
      </c>
      <c r="K35" s="12"/>
      <c r="L35" s="12"/>
      <c r="M35" s="33" t="s">
        <v>17</v>
      </c>
      <c r="N35" s="12"/>
      <c r="O35" s="13"/>
      <c r="P35" s="12"/>
      <c r="Q35" s="12"/>
      <c r="R35" s="12"/>
      <c r="S35" s="12"/>
      <c r="T35" s="12"/>
      <c r="U35" s="13"/>
    </row>
    <row r="36" spans="1:21" ht="12.75" hidden="1">
      <c r="A36" s="90"/>
      <c r="B36" s="7" t="s">
        <v>9</v>
      </c>
      <c r="C36" s="34">
        <v>22</v>
      </c>
      <c r="D36" s="4">
        <v>24</v>
      </c>
      <c r="E36" s="4">
        <v>28</v>
      </c>
      <c r="F36" s="39"/>
      <c r="G36" s="39"/>
      <c r="H36" s="39"/>
      <c r="I36" s="39"/>
      <c r="J36" s="39"/>
      <c r="K36" s="12"/>
      <c r="L36" s="12"/>
      <c r="M36" s="33" t="s">
        <v>22</v>
      </c>
      <c r="N36" s="12"/>
      <c r="O36" s="13"/>
      <c r="P36" s="12"/>
      <c r="Q36" s="12"/>
      <c r="R36" s="12"/>
      <c r="S36" s="12"/>
      <c r="T36" s="12"/>
      <c r="U36" s="13"/>
    </row>
    <row r="37" spans="1:21" ht="12.75" hidden="1">
      <c r="A37" s="90">
        <v>2</v>
      </c>
      <c r="B37" s="7" t="s">
        <v>8</v>
      </c>
      <c r="C37" s="4">
        <v>15</v>
      </c>
      <c r="D37" s="4">
        <v>20</v>
      </c>
      <c r="E37" s="4">
        <v>27</v>
      </c>
      <c r="F37" s="4">
        <v>35</v>
      </c>
      <c r="G37" s="39">
        <v>45</v>
      </c>
      <c r="H37" s="39">
        <v>63</v>
      </c>
      <c r="I37" s="39">
        <v>90</v>
      </c>
      <c r="J37" s="39">
        <v>145</v>
      </c>
      <c r="K37" s="12"/>
      <c r="L37" s="12"/>
      <c r="M37" s="12"/>
      <c r="N37" s="12"/>
      <c r="O37" s="13"/>
      <c r="P37" s="12"/>
      <c r="Q37" s="12"/>
      <c r="R37" s="12"/>
      <c r="S37" s="12"/>
      <c r="T37" s="12"/>
      <c r="U37" s="13"/>
    </row>
    <row r="38" spans="1:21" ht="12.75" hidden="1">
      <c r="A38" s="90"/>
      <c r="B38" s="7" t="s">
        <v>9</v>
      </c>
      <c r="C38" s="4">
        <v>26</v>
      </c>
      <c r="D38" s="4">
        <v>34</v>
      </c>
      <c r="E38" s="4">
        <v>40</v>
      </c>
      <c r="F38" s="4">
        <v>46</v>
      </c>
      <c r="G38" s="39"/>
      <c r="H38" s="39"/>
      <c r="I38" s="39"/>
      <c r="J38" s="39"/>
      <c r="K38" s="12"/>
      <c r="L38" s="12"/>
      <c r="M38" s="12"/>
      <c r="N38" s="12"/>
      <c r="O38" s="13"/>
      <c r="P38" s="12"/>
      <c r="Q38" s="12"/>
      <c r="R38" s="12"/>
      <c r="S38" s="12"/>
      <c r="T38" s="12"/>
      <c r="U38" s="13"/>
    </row>
    <row r="39" spans="1:21" ht="12.75" hidden="1">
      <c r="A39" s="90">
        <v>3</v>
      </c>
      <c r="B39" s="7" t="s">
        <v>8</v>
      </c>
      <c r="C39" s="4">
        <v>15</v>
      </c>
      <c r="D39" s="4">
        <v>20</v>
      </c>
      <c r="E39" s="4">
        <v>27</v>
      </c>
      <c r="F39" s="4">
        <v>35</v>
      </c>
      <c r="G39" s="4">
        <v>45</v>
      </c>
      <c r="H39" s="39">
        <v>63</v>
      </c>
      <c r="I39" s="39">
        <v>90</v>
      </c>
      <c r="J39" s="39">
        <v>145</v>
      </c>
      <c r="K39" s="12"/>
      <c r="L39" s="12"/>
      <c r="M39" s="12"/>
      <c r="N39" s="12"/>
      <c r="O39" s="13"/>
      <c r="P39" s="12"/>
      <c r="Q39" s="12"/>
      <c r="R39" s="12"/>
      <c r="S39" s="12"/>
      <c r="T39" s="12"/>
      <c r="U39" s="13"/>
    </row>
    <row r="40" spans="1:21" ht="13.5" hidden="1" thickBot="1">
      <c r="A40" s="90"/>
      <c r="B40" s="7" t="s">
        <v>9</v>
      </c>
      <c r="C40" s="4">
        <v>30</v>
      </c>
      <c r="D40" s="4">
        <v>42</v>
      </c>
      <c r="E40" s="4">
        <v>50</v>
      </c>
      <c r="F40" s="4">
        <v>60</v>
      </c>
      <c r="G40" s="4">
        <v>75</v>
      </c>
      <c r="H40" s="39"/>
      <c r="I40" s="39"/>
      <c r="J40" s="39"/>
      <c r="K40" s="12"/>
      <c r="L40" s="43" t="s">
        <v>37</v>
      </c>
      <c r="M40" s="12"/>
      <c r="N40" s="53">
        <f>'matrices de calcul'!$T$3</f>
        <v>79.2</v>
      </c>
      <c r="O40" s="13"/>
      <c r="P40" s="12"/>
      <c r="Q40" s="12"/>
      <c r="R40" s="12"/>
      <c r="S40" s="12"/>
      <c r="T40" s="12"/>
      <c r="U40" s="13"/>
    </row>
    <row r="41" spans="1:21" ht="12.75" hidden="1">
      <c r="A41" s="90">
        <v>4</v>
      </c>
      <c r="B41" s="7" t="s">
        <v>8</v>
      </c>
      <c r="C41" s="4">
        <v>15</v>
      </c>
      <c r="D41" s="4">
        <v>20</v>
      </c>
      <c r="E41" s="4">
        <v>27</v>
      </c>
      <c r="F41" s="4">
        <v>35</v>
      </c>
      <c r="G41" s="4">
        <v>45</v>
      </c>
      <c r="H41" s="4">
        <v>63</v>
      </c>
      <c r="I41" s="39">
        <v>90</v>
      </c>
      <c r="J41" s="39">
        <v>145</v>
      </c>
      <c r="K41" s="12"/>
      <c r="L41" s="43" t="s">
        <v>32</v>
      </c>
      <c r="M41" s="12"/>
      <c r="N41" s="12"/>
      <c r="O41" s="13"/>
      <c r="P41" s="12"/>
      <c r="Q41" s="12"/>
      <c r="R41" s="12"/>
      <c r="S41" s="12"/>
      <c r="T41" s="12"/>
      <c r="U41" s="13"/>
    </row>
    <row r="42" spans="1:21" ht="12.75" hidden="1">
      <c r="A42" s="90"/>
      <c r="B42" s="7" t="s">
        <v>9</v>
      </c>
      <c r="C42" s="4">
        <v>34</v>
      </c>
      <c r="D42" s="4">
        <v>50</v>
      </c>
      <c r="E42" s="4">
        <v>60</v>
      </c>
      <c r="F42" s="4">
        <v>70</v>
      </c>
      <c r="G42" s="4">
        <v>87</v>
      </c>
      <c r="H42" s="4">
        <v>130</v>
      </c>
      <c r="I42" s="39"/>
      <c r="J42" s="39"/>
      <c r="K42" s="12"/>
      <c r="L42" s="43"/>
      <c r="M42" s="12"/>
      <c r="N42" s="12"/>
      <c r="O42" s="13"/>
      <c r="P42" s="12"/>
      <c r="Q42" s="12"/>
      <c r="R42" s="12"/>
      <c r="S42" s="12"/>
      <c r="T42" s="12"/>
      <c r="U42" s="13"/>
    </row>
    <row r="43" spans="1:21" ht="12.75" hidden="1">
      <c r="A43" s="90">
        <v>6</v>
      </c>
      <c r="B43" s="7" t="s">
        <v>8</v>
      </c>
      <c r="C43" s="4">
        <v>15</v>
      </c>
      <c r="D43" s="4">
        <v>20</v>
      </c>
      <c r="E43" s="4">
        <v>27</v>
      </c>
      <c r="F43" s="4">
        <v>35</v>
      </c>
      <c r="G43" s="4">
        <v>45</v>
      </c>
      <c r="H43" s="4">
        <v>63</v>
      </c>
      <c r="I43" s="4">
        <v>90</v>
      </c>
      <c r="J43" s="4">
        <v>145</v>
      </c>
      <c r="K43" s="12"/>
      <c r="L43" s="12"/>
      <c r="M43" s="12"/>
      <c r="N43" s="12"/>
      <c r="O43" s="13"/>
      <c r="P43" s="12"/>
      <c r="Q43" s="12"/>
      <c r="R43" s="12"/>
      <c r="S43" s="12"/>
      <c r="T43" s="12"/>
      <c r="U43" s="13"/>
    </row>
    <row r="44" spans="1:21" ht="13.5" hidden="1" thickBot="1">
      <c r="A44" s="90"/>
      <c r="B44" s="7" t="s">
        <v>9</v>
      </c>
      <c r="C44" s="4">
        <v>42</v>
      </c>
      <c r="D44" s="4">
        <v>60</v>
      </c>
      <c r="E44" s="4">
        <v>74</v>
      </c>
      <c r="F44" s="4">
        <v>90</v>
      </c>
      <c r="G44" s="4">
        <v>107</v>
      </c>
      <c r="H44" s="4">
        <v>160</v>
      </c>
      <c r="I44" s="4">
        <v>250</v>
      </c>
      <c r="J44" s="4">
        <v>400</v>
      </c>
      <c r="K44" s="12"/>
      <c r="L44" s="43" t="s">
        <v>38</v>
      </c>
      <c r="M44" s="12"/>
      <c r="N44" s="53">
        <f>'matrices de calcul'!$U$29</f>
        <v>452</v>
      </c>
      <c r="O44" s="13"/>
      <c r="P44" s="12"/>
      <c r="Q44" s="12"/>
      <c r="R44" s="12"/>
      <c r="S44" s="12"/>
      <c r="T44" s="12"/>
      <c r="U44" s="13"/>
    </row>
    <row r="45" spans="1:21" ht="12.75" hidden="1">
      <c r="A45" s="90">
        <v>8</v>
      </c>
      <c r="B45" s="7" t="s">
        <v>8</v>
      </c>
      <c r="C45" s="4">
        <v>15</v>
      </c>
      <c r="D45" s="4">
        <v>20</v>
      </c>
      <c r="E45" s="4">
        <v>27</v>
      </c>
      <c r="F45" s="4">
        <v>35</v>
      </c>
      <c r="G45" s="4">
        <v>45</v>
      </c>
      <c r="H45" s="4">
        <v>63</v>
      </c>
      <c r="I45" s="4">
        <v>90</v>
      </c>
      <c r="J45" s="4">
        <v>145</v>
      </c>
      <c r="K45" s="12"/>
      <c r="L45" s="43" t="s">
        <v>32</v>
      </c>
      <c r="M45" s="12"/>
      <c r="N45" s="12"/>
      <c r="O45" s="13"/>
      <c r="P45" s="12"/>
      <c r="Q45" s="12"/>
      <c r="R45" s="12"/>
      <c r="S45" s="12"/>
      <c r="T45" s="12"/>
      <c r="U45" s="13"/>
    </row>
    <row r="46" spans="1:21" ht="12.75" hidden="1">
      <c r="A46" s="90"/>
      <c r="B46" s="7" t="s">
        <v>9</v>
      </c>
      <c r="C46" s="4">
        <v>50</v>
      </c>
      <c r="D46" s="4">
        <v>70</v>
      </c>
      <c r="E46" s="4">
        <v>88</v>
      </c>
      <c r="F46" s="4">
        <v>108</v>
      </c>
      <c r="G46" s="4">
        <v>127</v>
      </c>
      <c r="H46" s="4">
        <v>185</v>
      </c>
      <c r="I46" s="4">
        <v>285</v>
      </c>
      <c r="J46" s="4">
        <v>450</v>
      </c>
      <c r="K46" s="12"/>
      <c r="L46" s="43"/>
      <c r="M46" s="12"/>
      <c r="N46" s="12"/>
      <c r="O46" s="13"/>
      <c r="P46" s="12"/>
      <c r="Q46" s="12"/>
      <c r="R46" s="12"/>
      <c r="S46" s="12"/>
      <c r="T46" s="12"/>
      <c r="U46" s="13"/>
    </row>
    <row r="47" spans="1:21" ht="12.75" hidden="1">
      <c r="A47" s="90">
        <v>10</v>
      </c>
      <c r="B47" s="7" t="s">
        <v>8</v>
      </c>
      <c r="C47" s="4">
        <v>15</v>
      </c>
      <c r="D47" s="4">
        <v>20</v>
      </c>
      <c r="E47" s="4">
        <v>27</v>
      </c>
      <c r="F47" s="4">
        <v>35</v>
      </c>
      <c r="G47" s="4">
        <v>45</v>
      </c>
      <c r="H47" s="4">
        <v>63</v>
      </c>
      <c r="I47" s="4">
        <v>90</v>
      </c>
      <c r="J47" s="4">
        <v>145</v>
      </c>
      <c r="K47" s="12"/>
      <c r="L47" s="12" t="s">
        <v>11</v>
      </c>
      <c r="M47" s="12"/>
      <c r="N47" s="12"/>
      <c r="O47" s="13"/>
      <c r="P47" s="12"/>
      <c r="Q47" s="12"/>
      <c r="R47" s="12"/>
      <c r="S47" s="12"/>
      <c r="T47" s="12"/>
      <c r="U47" s="13"/>
    </row>
    <row r="48" spans="1:21" ht="12.75" hidden="1">
      <c r="A48" s="90"/>
      <c r="B48" s="7" t="s">
        <v>9</v>
      </c>
      <c r="C48" s="4">
        <v>58</v>
      </c>
      <c r="D48" s="4">
        <v>80</v>
      </c>
      <c r="E48" s="4">
        <v>102</v>
      </c>
      <c r="F48" s="4">
        <v>124</v>
      </c>
      <c r="G48" s="4">
        <v>147</v>
      </c>
      <c r="H48" s="4">
        <v>210</v>
      </c>
      <c r="I48" s="4">
        <v>320</v>
      </c>
      <c r="J48" s="4">
        <v>500</v>
      </c>
      <c r="K48" s="12"/>
      <c r="L48" s="12"/>
      <c r="M48" s="12"/>
      <c r="N48" s="12"/>
      <c r="O48" s="13"/>
      <c r="P48" s="12"/>
      <c r="Q48" s="12"/>
      <c r="R48" s="12"/>
      <c r="S48" s="12"/>
      <c r="T48" s="12"/>
      <c r="U48" s="13"/>
    </row>
    <row r="49" spans="1:21" ht="13.5" hidden="1" thickBot="1">
      <c r="A49" s="90">
        <v>12</v>
      </c>
      <c r="B49" s="7" t="s">
        <v>8</v>
      </c>
      <c r="C49" s="4">
        <v>15</v>
      </c>
      <c r="D49" s="4">
        <v>20</v>
      </c>
      <c r="E49" s="4">
        <v>27</v>
      </c>
      <c r="F49" s="4">
        <v>35</v>
      </c>
      <c r="G49" s="4">
        <v>45</v>
      </c>
      <c r="H49" s="4">
        <v>63</v>
      </c>
      <c r="I49" s="4">
        <v>90</v>
      </c>
      <c r="J49" s="4">
        <v>145</v>
      </c>
      <c r="K49" s="12"/>
      <c r="L49" s="43" t="s">
        <v>50</v>
      </c>
      <c r="M49" s="12"/>
      <c r="N49" s="53">
        <f>L31</f>
        <v>1.2428571428571427</v>
      </c>
      <c r="O49" s="13"/>
      <c r="P49" s="12"/>
      <c r="Q49" s="12"/>
      <c r="R49" s="12"/>
      <c r="S49" s="12"/>
      <c r="T49" s="12"/>
      <c r="U49" s="13"/>
    </row>
    <row r="50" spans="1:21" ht="12.75" hidden="1">
      <c r="A50" s="90"/>
      <c r="B50" s="7" t="s">
        <v>9</v>
      </c>
      <c r="C50" s="4">
        <v>80</v>
      </c>
      <c r="D50" s="4">
        <v>90</v>
      </c>
      <c r="E50" s="4">
        <v>116</v>
      </c>
      <c r="F50" s="4">
        <v>140</v>
      </c>
      <c r="G50" s="4">
        <v>167</v>
      </c>
      <c r="H50" s="4">
        <v>235</v>
      </c>
      <c r="I50" s="4">
        <v>350</v>
      </c>
      <c r="J50" s="4">
        <v>540</v>
      </c>
      <c r="K50" s="12"/>
      <c r="L50" s="12"/>
      <c r="M50" s="12"/>
      <c r="N50" s="12"/>
      <c r="O50" s="13"/>
      <c r="P50" s="12"/>
      <c r="Q50" s="12"/>
      <c r="R50" s="12"/>
      <c r="S50" s="12"/>
      <c r="T50" s="12"/>
      <c r="U50" s="13"/>
    </row>
    <row r="51" spans="1:21" ht="12.75" hidden="1">
      <c r="A51" s="90">
        <v>18</v>
      </c>
      <c r="B51" s="7" t="s">
        <v>8</v>
      </c>
      <c r="C51" s="50">
        <v>15</v>
      </c>
      <c r="D51" s="4">
        <v>20</v>
      </c>
      <c r="E51" s="4">
        <v>27</v>
      </c>
      <c r="F51" s="4">
        <v>35</v>
      </c>
      <c r="G51" s="4">
        <v>45</v>
      </c>
      <c r="H51" s="4">
        <v>63</v>
      </c>
      <c r="I51" s="4">
        <v>90</v>
      </c>
      <c r="J51" s="4">
        <v>145</v>
      </c>
      <c r="K51" s="12"/>
      <c r="L51" s="12"/>
      <c r="M51" s="12"/>
      <c r="N51" s="12"/>
      <c r="O51" s="13"/>
      <c r="P51" s="12"/>
      <c r="Q51" s="12"/>
      <c r="R51" s="12"/>
      <c r="S51" s="12"/>
      <c r="T51" s="12"/>
      <c r="U51" s="13"/>
    </row>
    <row r="52" spans="1:21" ht="12.75" hidden="1">
      <c r="A52" s="90"/>
      <c r="B52" s="7" t="s">
        <v>9</v>
      </c>
      <c r="C52" s="50"/>
      <c r="D52" s="4">
        <v>120</v>
      </c>
      <c r="E52" s="4">
        <v>155</v>
      </c>
      <c r="F52" s="4">
        <v>188</v>
      </c>
      <c r="G52" s="4">
        <v>227</v>
      </c>
      <c r="H52" s="4">
        <v>310</v>
      </c>
      <c r="I52" s="4">
        <v>430</v>
      </c>
      <c r="J52" s="4">
        <v>630</v>
      </c>
      <c r="K52" s="12"/>
      <c r="L52" s="44" t="s">
        <v>33</v>
      </c>
      <c r="M52" s="45"/>
      <c r="N52" s="46"/>
      <c r="O52" s="13"/>
      <c r="P52" s="12"/>
      <c r="Q52" s="12"/>
      <c r="R52" s="12"/>
      <c r="S52" s="12"/>
      <c r="T52" s="12"/>
      <c r="U52" s="13"/>
    </row>
    <row r="53" spans="1:21" ht="13.5" hidden="1" thickBot="1">
      <c r="A53" s="90">
        <v>24</v>
      </c>
      <c r="B53" s="7" t="s">
        <v>8</v>
      </c>
      <c r="C53" s="50">
        <v>15</v>
      </c>
      <c r="D53" s="39">
        <v>20</v>
      </c>
      <c r="E53" s="39">
        <v>27</v>
      </c>
      <c r="F53" s="4">
        <v>35</v>
      </c>
      <c r="G53" s="4">
        <v>45</v>
      </c>
      <c r="H53" s="4">
        <v>63</v>
      </c>
      <c r="I53" s="4">
        <v>90</v>
      </c>
      <c r="J53" s="4">
        <v>145</v>
      </c>
      <c r="K53" s="12"/>
      <c r="L53" s="47" t="s">
        <v>36</v>
      </c>
      <c r="M53" s="65">
        <f>N40*N49</f>
        <v>98.4342857142857</v>
      </c>
      <c r="N53" s="48"/>
      <c r="O53" s="13"/>
      <c r="P53" s="12"/>
      <c r="Q53" s="12"/>
      <c r="R53" s="12"/>
      <c r="S53" s="12"/>
      <c r="T53" s="12"/>
      <c r="U53" s="13"/>
    </row>
    <row r="54" spans="1:21" ht="12.75" hidden="1">
      <c r="A54" s="90"/>
      <c r="B54" s="7" t="s">
        <v>9</v>
      </c>
      <c r="C54" s="50"/>
      <c r="D54" s="39"/>
      <c r="E54" s="39"/>
      <c r="F54" s="4">
        <v>236</v>
      </c>
      <c r="G54" s="4">
        <v>277</v>
      </c>
      <c r="H54" s="4">
        <v>380</v>
      </c>
      <c r="I54" s="4">
        <v>500</v>
      </c>
      <c r="J54" s="4">
        <v>720</v>
      </c>
      <c r="K54" s="12"/>
      <c r="L54" s="12"/>
      <c r="M54" s="12"/>
      <c r="N54" s="12"/>
      <c r="O54" s="13"/>
      <c r="P54" s="12"/>
      <c r="Q54" s="12"/>
      <c r="R54" s="12"/>
      <c r="S54" s="12"/>
      <c r="T54" s="12"/>
      <c r="U54" s="13"/>
    </row>
    <row r="55" spans="1:21" ht="12.75" hidden="1">
      <c r="A55" s="90">
        <v>36</v>
      </c>
      <c r="B55" s="7" t="s">
        <v>8</v>
      </c>
      <c r="C55" s="50">
        <v>15</v>
      </c>
      <c r="D55" s="39">
        <v>20</v>
      </c>
      <c r="E55" s="39">
        <v>27</v>
      </c>
      <c r="F55" s="4">
        <v>35</v>
      </c>
      <c r="G55" s="4">
        <v>45</v>
      </c>
      <c r="H55" s="4">
        <v>63</v>
      </c>
      <c r="I55" s="4">
        <v>90</v>
      </c>
      <c r="J55" s="4">
        <v>145</v>
      </c>
      <c r="K55" s="12"/>
      <c r="L55" s="44" t="s">
        <v>34</v>
      </c>
      <c r="M55" s="45"/>
      <c r="N55" s="46"/>
      <c r="O55" s="13"/>
      <c r="P55" s="12"/>
      <c r="Q55" s="12"/>
      <c r="R55" s="12"/>
      <c r="S55" s="12"/>
      <c r="T55" s="12"/>
      <c r="U55" s="13"/>
    </row>
    <row r="56" spans="1:21" ht="13.5" hidden="1" thickBot="1">
      <c r="A56" s="90"/>
      <c r="B56" s="7" t="s">
        <v>9</v>
      </c>
      <c r="C56" s="50"/>
      <c r="D56" s="39"/>
      <c r="E56" s="39"/>
      <c r="F56" s="4">
        <v>332</v>
      </c>
      <c r="G56" s="4">
        <v>377</v>
      </c>
      <c r="H56" s="4">
        <v>490</v>
      </c>
      <c r="I56" s="4">
        <v>630</v>
      </c>
      <c r="J56" s="4">
        <v>870</v>
      </c>
      <c r="K56" s="12"/>
      <c r="L56" s="47" t="s">
        <v>35</v>
      </c>
      <c r="M56" s="65">
        <f>N44*N49</f>
        <v>561.7714285714285</v>
      </c>
      <c r="N56" s="48"/>
      <c r="O56" s="13"/>
      <c r="P56" s="12"/>
      <c r="Q56" s="12"/>
      <c r="R56" s="12"/>
      <c r="S56" s="12"/>
      <c r="T56" s="12"/>
      <c r="U56" s="13"/>
    </row>
    <row r="57" spans="1:21" ht="12.75" hidden="1">
      <c r="A57" s="100"/>
      <c r="B57" s="101"/>
      <c r="C57" s="101"/>
      <c r="D57" s="101"/>
      <c r="E57" s="101"/>
      <c r="F57" s="101"/>
      <c r="G57" s="101"/>
      <c r="H57" s="101"/>
      <c r="I57" s="101"/>
      <c r="J57" s="101"/>
      <c r="K57" s="12"/>
      <c r="L57" s="12"/>
      <c r="M57" s="12"/>
      <c r="N57" s="12"/>
      <c r="O57" s="13"/>
      <c r="P57" s="12"/>
      <c r="Q57" s="12"/>
      <c r="R57" s="12"/>
      <c r="S57" s="12"/>
      <c r="T57" s="12"/>
      <c r="U57" s="13"/>
    </row>
    <row r="58" spans="1:21" ht="13.5" hidden="1" thickBot="1">
      <c r="A58" s="19"/>
      <c r="B58" s="20"/>
      <c r="C58" s="15"/>
      <c r="D58" s="15"/>
      <c r="E58" s="15"/>
      <c r="F58" s="15"/>
      <c r="G58" s="15"/>
      <c r="H58" s="15"/>
      <c r="I58" s="15"/>
      <c r="J58" s="15"/>
      <c r="K58" s="15"/>
      <c r="L58" s="55"/>
      <c r="M58" s="15"/>
      <c r="N58" s="56"/>
      <c r="O58" s="16"/>
      <c r="P58" s="12"/>
      <c r="Q58" s="12"/>
      <c r="R58" s="12"/>
      <c r="S58" s="12"/>
      <c r="T58" s="12"/>
      <c r="U58" s="13"/>
    </row>
    <row r="61" ht="12.75">
      <c r="A61" s="1"/>
    </row>
    <row r="62" ht="12.75">
      <c r="A62" s="2"/>
    </row>
    <row r="67" ht="12.75">
      <c r="A67" s="2"/>
    </row>
    <row r="68" ht="12.75">
      <c r="A68" s="1"/>
    </row>
    <row r="69" ht="12.75">
      <c r="A69" s="2"/>
    </row>
    <row r="71" ht="12.75">
      <c r="A71" s="1"/>
    </row>
  </sheetData>
  <mergeCells count="33">
    <mergeCell ref="A1:U1"/>
    <mergeCell ref="A57:J57"/>
    <mergeCell ref="A32:H32"/>
    <mergeCell ref="A33:J33"/>
    <mergeCell ref="B11:E11"/>
    <mergeCell ref="A9:K9"/>
    <mergeCell ref="F6:I6"/>
    <mergeCell ref="B31:K31"/>
    <mergeCell ref="G11:H11"/>
    <mergeCell ref="G12:H12"/>
    <mergeCell ref="H24:I24"/>
    <mergeCell ref="B12:E12"/>
    <mergeCell ref="H18:I18"/>
    <mergeCell ref="H19:I19"/>
    <mergeCell ref="H20:I20"/>
    <mergeCell ref="H22:I22"/>
    <mergeCell ref="H23:I23"/>
    <mergeCell ref="A51:A52"/>
    <mergeCell ref="A53:A54"/>
    <mergeCell ref="A55:A56"/>
    <mergeCell ref="B6:D6"/>
    <mergeCell ref="B27:J27"/>
    <mergeCell ref="B28:J28"/>
    <mergeCell ref="B29:J29"/>
    <mergeCell ref="H21:I21"/>
    <mergeCell ref="A35:A36"/>
    <mergeCell ref="A37:A38"/>
    <mergeCell ref="A47:A48"/>
    <mergeCell ref="A49:A50"/>
    <mergeCell ref="A39:A40"/>
    <mergeCell ref="A41:A42"/>
    <mergeCell ref="A43:A44"/>
    <mergeCell ref="A45:A46"/>
  </mergeCells>
  <dataValidations count="3">
    <dataValidation errorStyle="warning" type="list" showInputMessage="1" showErrorMessage="1" errorTitle="VALEUR NON ADMISE" error="Désolé ! Seules les valeurs inscrites sur la liste déroulante peuvent être sélectionnées." sqref="G12:H12">
      <formula1>"1,2,3,4,6,8,10,12,18,24,36"</formula1>
    </dataValidation>
    <dataValidation type="list" allowBlank="1" showInputMessage="1" showErrorMessage="1" sqref="H21:I24">
      <formula1>"Faible,Moyenne,Forte"</formula1>
    </dataValidation>
    <dataValidation type="list" allowBlank="1" showInputMessage="1" showErrorMessage="1" sqref="H18:I18">
      <formula1>"1,2,3"</formula1>
    </dataValidation>
  </dataValidations>
  <printOptions/>
  <pageMargins left="0.61" right="0.3" top="1" bottom="1" header="0.4921259845" footer="0.4921259845"/>
  <pageSetup fitToHeight="1" fitToWidth="1" horizontalDpi="300" verticalDpi="3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workbookViewId="0" topLeftCell="A1">
      <selection activeCell="U28" sqref="U28"/>
    </sheetView>
  </sheetViews>
  <sheetFormatPr defaultColWidth="11.421875" defaultRowHeight="12.75"/>
  <cols>
    <col min="1" max="1" width="5.28125" style="3" customWidth="1"/>
    <col min="2" max="2" width="4.7109375" style="0" customWidth="1"/>
    <col min="3" max="3" width="4.8515625" style="0" customWidth="1"/>
    <col min="4" max="5" width="4.140625" style="0" customWidth="1"/>
    <col min="6" max="7" width="4.8515625" style="0" customWidth="1"/>
    <col min="8" max="8" width="4.421875" style="0" customWidth="1"/>
    <col min="9" max="9" width="5.28125" style="0" customWidth="1"/>
    <col min="10" max="10" width="4.7109375" style="51" customWidth="1"/>
    <col min="11" max="20" width="4.7109375" style="0" customWidth="1"/>
    <col min="21" max="16384" width="10.28125" style="0" customWidth="1"/>
  </cols>
  <sheetData>
    <row r="1" spans="1:11" ht="21" customHeight="1">
      <c r="A1" s="105" t="s">
        <v>48</v>
      </c>
      <c r="B1" s="105"/>
      <c r="C1" s="105"/>
      <c r="D1" s="105"/>
      <c r="E1" s="105"/>
      <c r="F1" s="105"/>
      <c r="G1" s="105"/>
      <c r="H1" s="105"/>
      <c r="I1" s="105"/>
      <c r="K1" s="52"/>
    </row>
    <row r="2" spans="1:20" s="60" customFormat="1" ht="12.75">
      <c r="A2" s="58" t="s">
        <v>12</v>
      </c>
      <c r="B2" s="59">
        <v>0.1</v>
      </c>
      <c r="C2" s="57">
        <v>0.25</v>
      </c>
      <c r="D2" s="58">
        <v>0.5</v>
      </c>
      <c r="E2" s="61">
        <v>1</v>
      </c>
      <c r="F2" s="61">
        <v>2</v>
      </c>
      <c r="G2" s="61">
        <v>5</v>
      </c>
      <c r="H2" s="61">
        <v>10</v>
      </c>
      <c r="I2" s="61">
        <v>20</v>
      </c>
      <c r="K2"/>
      <c r="L2"/>
      <c r="M2"/>
      <c r="N2"/>
      <c r="O2"/>
      <c r="P2"/>
      <c r="Q2"/>
      <c r="R2"/>
      <c r="S2"/>
      <c r="T2"/>
    </row>
    <row r="3" spans="1:20" ht="12.75">
      <c r="A3" s="7">
        <v>1</v>
      </c>
      <c r="B3" s="4">
        <v>15</v>
      </c>
      <c r="C3" s="4">
        <v>20</v>
      </c>
      <c r="D3" s="4">
        <v>27</v>
      </c>
      <c r="E3" s="39">
        <v>35</v>
      </c>
      <c r="F3" s="39">
        <v>45</v>
      </c>
      <c r="G3" s="39">
        <v>63</v>
      </c>
      <c r="H3" s="39">
        <v>90</v>
      </c>
      <c r="I3" s="39">
        <v>145</v>
      </c>
      <c r="K3">
        <f>IF('calcul du temps à passer'!G$11&lt;B2,15,0)</f>
        <v>0</v>
      </c>
      <c r="L3">
        <f>IF('calcul du temps à passer'!$G$11&gt;=B2,IF('calcul du temps à passer'!$G$11&lt;C2,B3+(C3-B3)*('calcul du temps à passer'!$G$11-B2)/(C2-B2),0),0)</f>
        <v>0</v>
      </c>
      <c r="M3">
        <f>IF('calcul du temps à passer'!$G11&gt;=C2,IF('calcul du temps à passer'!$G11&lt;D2,C3+(D3-C3)*('calcul du temps à passer'!$G11-C2)/(D2-C2),0),0)</f>
        <v>0</v>
      </c>
      <c r="N3">
        <f>IF('calcul du temps à passer'!$G11&gt;=D2,IF('calcul du temps à passer'!$G11&lt;E2,D3+(E3-D3)*('calcul du temps à passer'!$G11-D2)/(E2-D2),0),0)</f>
        <v>0</v>
      </c>
      <c r="O3">
        <f>IF('calcul du temps à passer'!$G11&gt;=E2,IF('calcul du temps à passer'!$G11&lt;F2,E3+(F3-E3)*('calcul du temps à passer'!$G11-E2)/(F2-E2),0),0)</f>
        <v>0</v>
      </c>
      <c r="P3">
        <f>IF('calcul du temps à passer'!$G11&gt;=F2,IF('calcul du temps à passer'!$G11&lt;G2,F3+(G3-F3)*('calcul du temps à passer'!$G11-F2)/(G2-F2),0),0)</f>
        <v>0</v>
      </c>
      <c r="Q3">
        <f>IF('calcul du temps à passer'!$G11&gt;=G2,IF('calcul du temps à passer'!$G11&lt;H2,G3+(H3-G3)*('calcul du temps à passer'!$G11-G2)/(H2-G2),0),0)</f>
        <v>79.2</v>
      </c>
      <c r="R3">
        <f>IF('calcul du temps à passer'!$G11&gt;=H2,IF('calcul du temps à passer'!$G11&lt;I2,H3+(I3-H3)*('calcul du temps à passer'!$G11-H2)/(I2-H2),0),0)</f>
        <v>0</v>
      </c>
      <c r="S3">
        <f>IF('calcul du temps à passer'!G$11&gt;=I2,I3+(I3-H3)*('calcul du temps à passer'!G$11-I2)/(I2-H2),0)</f>
        <v>0</v>
      </c>
      <c r="T3" s="62">
        <f>MAX(K3:S3)</f>
        <v>79.2</v>
      </c>
    </row>
    <row r="4" spans="1:9" ht="12.75">
      <c r="A4" s="7">
        <v>2</v>
      </c>
      <c r="B4" s="4">
        <v>15</v>
      </c>
      <c r="C4" s="4">
        <v>20</v>
      </c>
      <c r="D4" s="4">
        <v>27</v>
      </c>
      <c r="E4" s="4">
        <v>35</v>
      </c>
      <c r="F4" s="39">
        <v>45</v>
      </c>
      <c r="G4" s="39">
        <v>63</v>
      </c>
      <c r="H4" s="39">
        <v>90</v>
      </c>
      <c r="I4" s="39">
        <v>145</v>
      </c>
    </row>
    <row r="5" spans="1:9" ht="12.75">
      <c r="A5" s="7">
        <v>3</v>
      </c>
      <c r="B5" s="4">
        <v>15</v>
      </c>
      <c r="C5" s="4">
        <v>20</v>
      </c>
      <c r="D5" s="4">
        <v>27</v>
      </c>
      <c r="E5" s="4">
        <v>35</v>
      </c>
      <c r="F5" s="4">
        <v>45</v>
      </c>
      <c r="G5" s="39">
        <v>63</v>
      </c>
      <c r="H5" s="39">
        <v>90</v>
      </c>
      <c r="I5" s="39">
        <v>145</v>
      </c>
    </row>
    <row r="6" spans="1:9" ht="12.75">
      <c r="A6" s="7">
        <v>4</v>
      </c>
      <c r="B6" s="4">
        <v>15</v>
      </c>
      <c r="C6" s="4">
        <v>20</v>
      </c>
      <c r="D6" s="4">
        <v>27</v>
      </c>
      <c r="E6" s="4">
        <v>35</v>
      </c>
      <c r="F6" s="4">
        <v>45</v>
      </c>
      <c r="G6" s="4">
        <v>63</v>
      </c>
      <c r="H6" s="39">
        <v>90</v>
      </c>
      <c r="I6" s="39">
        <v>145</v>
      </c>
    </row>
    <row r="7" spans="1:9" ht="12.75">
      <c r="A7" s="7">
        <v>6</v>
      </c>
      <c r="B7" s="4">
        <v>15</v>
      </c>
      <c r="C7" s="4">
        <v>20</v>
      </c>
      <c r="D7" s="4">
        <v>27</v>
      </c>
      <c r="E7" s="4">
        <v>35</v>
      </c>
      <c r="F7" s="4">
        <v>45</v>
      </c>
      <c r="G7" s="4">
        <v>63</v>
      </c>
      <c r="H7" s="4">
        <v>90</v>
      </c>
      <c r="I7" s="4">
        <v>145</v>
      </c>
    </row>
    <row r="8" spans="1:9" ht="12.75">
      <c r="A8" s="7">
        <v>8</v>
      </c>
      <c r="B8" s="4">
        <v>15</v>
      </c>
      <c r="C8" s="4">
        <v>20</v>
      </c>
      <c r="D8" s="4">
        <v>27</v>
      </c>
      <c r="E8" s="4">
        <v>35</v>
      </c>
      <c r="F8" s="4">
        <v>45</v>
      </c>
      <c r="G8" s="4">
        <v>63</v>
      </c>
      <c r="H8" s="4">
        <v>90</v>
      </c>
      <c r="I8" s="4">
        <v>145</v>
      </c>
    </row>
    <row r="9" spans="1:9" ht="12.75">
      <c r="A9" s="7">
        <v>10</v>
      </c>
      <c r="B9" s="4">
        <v>15</v>
      </c>
      <c r="C9" s="4">
        <v>20</v>
      </c>
      <c r="D9" s="4">
        <v>27</v>
      </c>
      <c r="E9" s="4">
        <v>35</v>
      </c>
      <c r="F9" s="4">
        <v>45</v>
      </c>
      <c r="G9" s="4">
        <v>63</v>
      </c>
      <c r="H9" s="4">
        <v>90</v>
      </c>
      <c r="I9" s="4">
        <v>145</v>
      </c>
    </row>
    <row r="10" spans="1:9" ht="12.75">
      <c r="A10" s="7">
        <v>12</v>
      </c>
      <c r="B10" s="4">
        <v>15</v>
      </c>
      <c r="C10" s="4">
        <v>20</v>
      </c>
      <c r="D10" s="4">
        <v>27</v>
      </c>
      <c r="E10" s="4">
        <v>35</v>
      </c>
      <c r="F10" s="4">
        <v>45</v>
      </c>
      <c r="G10" s="4">
        <v>63</v>
      </c>
      <c r="H10" s="4">
        <v>90</v>
      </c>
      <c r="I10" s="4">
        <v>145</v>
      </c>
    </row>
    <row r="11" spans="1:9" ht="12.75">
      <c r="A11" s="7">
        <v>16</v>
      </c>
      <c r="B11" s="50">
        <v>15</v>
      </c>
      <c r="C11" s="4">
        <v>20</v>
      </c>
      <c r="D11" s="4">
        <v>27</v>
      </c>
      <c r="E11" s="4">
        <v>35</v>
      </c>
      <c r="F11" s="4">
        <v>45</v>
      </c>
      <c r="G11" s="4">
        <v>63</v>
      </c>
      <c r="H11" s="4">
        <v>90</v>
      </c>
      <c r="I11" s="4">
        <v>145</v>
      </c>
    </row>
    <row r="12" spans="1:9" ht="12.75">
      <c r="A12" s="7">
        <v>24</v>
      </c>
      <c r="B12" s="50">
        <v>15</v>
      </c>
      <c r="C12" s="39">
        <v>20</v>
      </c>
      <c r="D12" s="39">
        <v>27</v>
      </c>
      <c r="E12" s="4">
        <v>35</v>
      </c>
      <c r="F12" s="4">
        <v>45</v>
      </c>
      <c r="G12" s="4">
        <v>63</v>
      </c>
      <c r="H12" s="4">
        <v>90</v>
      </c>
      <c r="I12" s="4">
        <v>145</v>
      </c>
    </row>
    <row r="13" spans="1:9" ht="12.75">
      <c r="A13" s="7">
        <v>36</v>
      </c>
      <c r="B13" s="50">
        <v>15</v>
      </c>
      <c r="C13" s="39">
        <v>20</v>
      </c>
      <c r="D13" s="39">
        <v>27</v>
      </c>
      <c r="E13" s="4">
        <v>35</v>
      </c>
      <c r="F13" s="4">
        <v>45</v>
      </c>
      <c r="G13" s="4">
        <v>63</v>
      </c>
      <c r="H13" s="4">
        <v>90</v>
      </c>
      <c r="I13" s="4">
        <v>145</v>
      </c>
    </row>
    <row r="14" spans="1:13" ht="12.75">
      <c r="A14" s="101"/>
      <c r="B14" s="101"/>
      <c r="C14" s="101"/>
      <c r="D14" s="101"/>
      <c r="E14" s="101"/>
      <c r="F14" s="101"/>
      <c r="G14" s="101"/>
      <c r="H14" s="101"/>
      <c r="I14" s="101"/>
      <c r="L14" t="s">
        <v>8</v>
      </c>
      <c r="M14">
        <f>'calcul du temps à passer'!G11</f>
        <v>8</v>
      </c>
    </row>
    <row r="15" spans="1:13" ht="12.75">
      <c r="A15"/>
      <c r="L15" t="s">
        <v>12</v>
      </c>
      <c r="M15">
        <f>'calcul du temps à passer'!G12</f>
        <v>24</v>
      </c>
    </row>
    <row r="16" spans="1:11" ht="12.75">
      <c r="A16" s="52" t="s">
        <v>49</v>
      </c>
      <c r="K16" s="52"/>
    </row>
    <row r="17" spans="1:21" ht="12.75">
      <c r="A17" s="58" t="s">
        <v>12</v>
      </c>
      <c r="B17" s="59">
        <v>0.1</v>
      </c>
      <c r="C17" s="57">
        <v>0.25</v>
      </c>
      <c r="D17" s="58">
        <v>0.5</v>
      </c>
      <c r="E17" s="61">
        <v>1</v>
      </c>
      <c r="F17" s="61">
        <v>2</v>
      </c>
      <c r="G17" s="61">
        <v>5</v>
      </c>
      <c r="H17" s="61">
        <v>10</v>
      </c>
      <c r="I17" s="61">
        <v>20</v>
      </c>
      <c r="K17" s="63" t="s">
        <v>53</v>
      </c>
      <c r="L17" s="64" t="s">
        <v>54</v>
      </c>
      <c r="M17" s="64" t="s">
        <v>55</v>
      </c>
      <c r="N17" s="64" t="s">
        <v>56</v>
      </c>
      <c r="O17" s="64" t="s">
        <v>57</v>
      </c>
      <c r="P17" s="64" t="s">
        <v>58</v>
      </c>
      <c r="Q17" s="64" t="s">
        <v>59</v>
      </c>
      <c r="R17" s="64" t="s">
        <v>60</v>
      </c>
      <c r="S17" s="63" t="s">
        <v>61</v>
      </c>
      <c r="U17">
        <f>IF('calcul du temps à passer'!G11&gt;0.5,-1,IF('calcul du temps à passer'!G$12&lt;A18,'matrices de calcul'!T18,0))</f>
        <v>-1</v>
      </c>
    </row>
    <row r="18" spans="1:21" ht="12.75">
      <c r="A18" s="7">
        <v>1</v>
      </c>
      <c r="B18" s="34">
        <v>22</v>
      </c>
      <c r="C18" s="4">
        <v>24</v>
      </c>
      <c r="D18" s="4">
        <v>28</v>
      </c>
      <c r="E18" s="39"/>
      <c r="F18" s="39"/>
      <c r="G18" s="39"/>
      <c r="H18" s="39"/>
      <c r="I18" s="39"/>
      <c r="K18" s="5">
        <f>IF('calcul du temps à passer'!G$11&lt;B$17,B18,0)</f>
        <v>0</v>
      </c>
      <c r="L18" s="5">
        <f>IF('calcul du temps à passer'!$G$11&gt;=B$17,IF('calcul du temps à passer'!$G$11&lt;C$17,B18+(C18-B18)*('calcul du temps à passer'!$G$11-B$17)/(C$17-B$17),0),0)</f>
        <v>0</v>
      </c>
      <c r="M18" s="5">
        <f>IF('calcul du temps à passer'!$G$11&gt;=C$17,IF('calcul du temps à passer'!$G$11&lt;D$17,C18+(D18-C18)*('calcul du temps à passer'!$G$11-C$17)/(D$17-C$17),0),0)</f>
        <v>0</v>
      </c>
      <c r="N18" s="5">
        <f>IF('calcul du temps à passer'!$G$11&gt;=D$17,IF('calcul du temps à passer'!$G$11&lt;E$17,D18+(E18-D18)*('calcul du temps à passer'!$G$11-D$17)/(E$17-D$17),0),0)</f>
        <v>0</v>
      </c>
      <c r="O18" s="39">
        <f>IF('calcul du temps à passer'!$G$11&gt;=E$17,IF('calcul du temps à passer'!$G$11&lt;F$17,-1,0),0)</f>
        <v>0</v>
      </c>
      <c r="P18" s="39">
        <f>IF('calcul du temps à passer'!$G$11&gt;=F$17,IF('calcul du temps à passer'!$G$11&lt;G$17,-1,0),0)</f>
        <v>0</v>
      </c>
      <c r="Q18" s="39">
        <f>IF('calcul du temps à passer'!$G$11&gt;=G$17,IF('calcul du temps à passer'!$G$11&lt;H$17,-1,0),0)</f>
        <v>-1</v>
      </c>
      <c r="R18" s="39">
        <f>IF('calcul du temps à passer'!$G$11&gt;=H$17,IF('calcul du temps à passer'!$G$11&lt;I$17,-1,0),0)</f>
        <v>0</v>
      </c>
      <c r="S18" s="39">
        <f>IF('calcul du temps à passer'!G$11&gt;=I$17,-1,0)</f>
        <v>0</v>
      </c>
      <c r="T18" s="62">
        <f>IF(MIN(K18:S18)=0,MAX(K18:S18),-1)</f>
        <v>-1</v>
      </c>
      <c r="U18">
        <f>IF('calcul du temps à passer'!G11&gt;0.5,-1,IF('calcul du temps à passer'!G$12&lt;A19,IF('calcul du temps à passer'!G$12&gt;='matrices de calcul'!A18,T18+(T19-T18)*('calcul du temps à passer'!G$12-A18)/(A19-A18),0),0))</f>
        <v>-1</v>
      </c>
    </row>
    <row r="19" spans="1:21" ht="12.75">
      <c r="A19" s="7">
        <v>2</v>
      </c>
      <c r="B19" s="4">
        <v>26</v>
      </c>
      <c r="C19" s="4">
        <v>34</v>
      </c>
      <c r="D19" s="4">
        <v>40</v>
      </c>
      <c r="E19" s="4">
        <v>46</v>
      </c>
      <c r="F19" s="39"/>
      <c r="G19" s="39"/>
      <c r="H19" s="39"/>
      <c r="I19" s="39"/>
      <c r="K19" s="5">
        <f>IF('calcul du temps à passer'!G$11&lt;B$17,B19,0)</f>
        <v>0</v>
      </c>
      <c r="L19" s="5">
        <f>IF('calcul du temps à passer'!$G$11&gt;=B$17,IF('calcul du temps à passer'!$G$11&lt;C$17,B19+(C19-B19)*('calcul du temps à passer'!$G$11-B$17)/(C$17-B$17),0),0)</f>
        <v>0</v>
      </c>
      <c r="M19" s="5">
        <f>IF('calcul du temps à passer'!$G$11&gt;=C$17,IF('calcul du temps à passer'!$G$11&lt;D$17,C19+(D19-C19)*('calcul du temps à passer'!$G$11-C$17)/(D$17-C$17),0),0)</f>
        <v>0</v>
      </c>
      <c r="N19" s="5">
        <f>IF('calcul du temps à passer'!$G$11&gt;=D$17,IF('calcul du temps à passer'!$G$11&lt;E$17,D19+(E19-D19)*('calcul du temps à passer'!$G$11-D$17)/(E$17-D$17),0),0)</f>
        <v>0</v>
      </c>
      <c r="O19" s="5">
        <f>IF('calcul du temps à passer'!$G$11&gt;=E$17,IF('calcul du temps à passer'!$G$11&lt;F$17,E19+(F19-E19)*('calcul du temps à passer'!$G$11-E$17)/(F$17-E$17),0),0)</f>
        <v>0</v>
      </c>
      <c r="P19" s="39">
        <f>IF('calcul du temps à passer'!$G$11&gt;=F$17,IF('calcul du temps à passer'!$G$11&lt;G$17,-1,0),0)</f>
        <v>0</v>
      </c>
      <c r="Q19" s="39">
        <f>IF('calcul du temps à passer'!$G$11&gt;=G$17,IF('calcul du temps à passer'!$G$11&lt;H$17,-1,0),0)</f>
        <v>-1</v>
      </c>
      <c r="R19" s="39">
        <f>IF('calcul du temps à passer'!$G$11&gt;=H$17,IF('calcul du temps à passer'!$G$11&lt;I$17,-1,0),0)</f>
        <v>0</v>
      </c>
      <c r="S19" s="39">
        <f>IF('calcul du temps à passer'!G$11&gt;=I$17,-1,0)</f>
        <v>0</v>
      </c>
      <c r="T19" s="62">
        <f aca="true" t="shared" si="0" ref="T19:T28">IF(MIN(K19:S19)=0,MAX(K19:S19),-1)</f>
        <v>-1</v>
      </c>
      <c r="U19">
        <f>IF('calcul du temps à passer'!G11&gt;1,-1,IF('calcul du temps à passer'!G$12&lt;A20,IF('calcul du temps à passer'!G$12&gt;='matrices de calcul'!A19,T19+(T20-T19)*('calcul du temps à passer'!G$12-A19)/(A20-A19),0),0))</f>
        <v>-1</v>
      </c>
    </row>
    <row r="20" spans="1:21" ht="12.75">
      <c r="A20" s="7">
        <v>3</v>
      </c>
      <c r="B20" s="4">
        <v>30</v>
      </c>
      <c r="C20" s="4">
        <v>42</v>
      </c>
      <c r="D20" s="4">
        <v>50</v>
      </c>
      <c r="E20" s="4">
        <v>60</v>
      </c>
      <c r="F20" s="4">
        <v>75</v>
      </c>
      <c r="G20" s="39"/>
      <c r="H20" s="39"/>
      <c r="I20" s="39"/>
      <c r="K20" s="5">
        <f>IF('calcul du temps à passer'!G$11&lt;B$17,B20,0)</f>
        <v>0</v>
      </c>
      <c r="L20" s="5">
        <f>IF('calcul du temps à passer'!$G$11&gt;=B$17,IF('calcul du temps à passer'!$G$11&lt;C$17,B20+(C20-B20)*('calcul du temps à passer'!$G$11-B$17)/(C$17-B$17),0),0)</f>
        <v>0</v>
      </c>
      <c r="M20" s="5">
        <f>IF('calcul du temps à passer'!$G$11&gt;=C$17,IF('calcul du temps à passer'!$G$11&lt;D$17,C20+(D20-C20)*('calcul du temps à passer'!$G$11-C$17)/(D$17-C$17),0),0)</f>
        <v>0</v>
      </c>
      <c r="N20" s="5">
        <f>IF('calcul du temps à passer'!$G$11&gt;=D$17,IF('calcul du temps à passer'!$G$11&lt;E$17,D20+(E20-D20)*('calcul du temps à passer'!$G$11-D$17)/(E$17-D$17),0),0)</f>
        <v>0</v>
      </c>
      <c r="O20" s="5">
        <f>IF('calcul du temps à passer'!$G$11&gt;=E$17,IF('calcul du temps à passer'!$G$11&lt;F$17,E20+(F20-E20)*('calcul du temps à passer'!$G$11-E$17)/(F$17-E$17),0),0)</f>
        <v>0</v>
      </c>
      <c r="P20" s="5">
        <f>IF('calcul du temps à passer'!$G$11&gt;=F$17,IF('calcul du temps à passer'!$G$11&lt;G$17,F20+(G20-F20)*('calcul du temps à passer'!$G$11-F$17)/(G$17-F$17),0),0)</f>
        <v>0</v>
      </c>
      <c r="Q20" s="39">
        <f>IF('calcul du temps à passer'!$G$11&gt;=G$17,IF('calcul du temps à passer'!$G$11&lt;H$17,-1,0),0)</f>
        <v>-1</v>
      </c>
      <c r="R20" s="39">
        <f>IF('calcul du temps à passer'!$G$11&gt;=H$17,IF('calcul du temps à passer'!$G$11&lt;I$17,-1,0),0)</f>
        <v>0</v>
      </c>
      <c r="S20" s="39">
        <f>IF('calcul du temps à passer'!G$11&gt;=I$17,-1,0)</f>
        <v>0</v>
      </c>
      <c r="T20" s="62">
        <f t="shared" si="0"/>
        <v>-1</v>
      </c>
      <c r="U20">
        <f>IF('calcul du temps à passer'!G11&gt;2,-1,IF('calcul du temps à passer'!G$12&lt;A21,IF('calcul du temps à passer'!G$12&gt;='matrices de calcul'!A20,T20+(T21-T20)*('calcul du temps à passer'!G$12-A20)/(A21-A20),0),0))</f>
        <v>-1</v>
      </c>
    </row>
    <row r="21" spans="1:21" ht="12.75">
      <c r="A21" s="7">
        <v>4</v>
      </c>
      <c r="B21" s="4">
        <v>34</v>
      </c>
      <c r="C21" s="4">
        <v>50</v>
      </c>
      <c r="D21" s="4">
        <v>60</v>
      </c>
      <c r="E21" s="4">
        <v>70</v>
      </c>
      <c r="F21" s="4">
        <v>87</v>
      </c>
      <c r="G21" s="4">
        <v>130</v>
      </c>
      <c r="H21" s="39"/>
      <c r="I21" s="39"/>
      <c r="K21" s="5">
        <f>IF('calcul du temps à passer'!G$11&lt;B$17,B21,0)</f>
        <v>0</v>
      </c>
      <c r="L21" s="5">
        <f>IF('calcul du temps à passer'!$G$11&gt;=B$17,IF('calcul du temps à passer'!$G$11&lt;C$17,B21+(C21-B21)*('calcul du temps à passer'!$G$11-B$17)/(C$17-B$17),0),0)</f>
        <v>0</v>
      </c>
      <c r="M21" s="5">
        <f>IF('calcul du temps à passer'!$G$11&gt;=C$17,IF('calcul du temps à passer'!$G$11&lt;D$17,C21+(D21-C21)*('calcul du temps à passer'!$G$11-C$17)/(D$17-C$17),0),0)</f>
        <v>0</v>
      </c>
      <c r="N21" s="5">
        <f>IF('calcul du temps à passer'!$G$11&gt;=D$17,IF('calcul du temps à passer'!$G$11&lt;E$17,D21+(E21-D21)*('calcul du temps à passer'!$G$11-D$17)/(E$17-D$17),0),0)</f>
        <v>0</v>
      </c>
      <c r="O21" s="5">
        <f>IF('calcul du temps à passer'!$G$11&gt;=E$17,IF('calcul du temps à passer'!$G$11&lt;F$17,E21+(F21-E21)*('calcul du temps à passer'!$G$11-E$17)/(F$17-E$17),0),0)</f>
        <v>0</v>
      </c>
      <c r="P21" s="5">
        <f>IF('calcul du temps à passer'!$G$11&gt;=F$17,IF('calcul du temps à passer'!$G$11&lt;G$17,F21+(G21-F21)*('calcul du temps à passer'!$G$11-F$17)/(G$17-F$17),0),0)</f>
        <v>0</v>
      </c>
      <c r="Q21" s="5">
        <f>IF('calcul du temps à passer'!$G$11&gt;=G$17,IF('calcul du temps à passer'!$G$11&lt;H$17,G21+(H21-G21)*('calcul du temps à passer'!$G$11-G$17)/(H$17-G$17),0),0)</f>
        <v>52</v>
      </c>
      <c r="R21" s="39">
        <f>IF('calcul du temps à passer'!$G$11&gt;=H$17,IF('calcul du temps à passer'!$G$11&lt;I$17,-1,0),0)</f>
        <v>0</v>
      </c>
      <c r="S21" s="39">
        <f>IF('calcul du temps à passer'!G$11&gt;=I$17,-1,0)</f>
        <v>0</v>
      </c>
      <c r="T21" s="62">
        <f t="shared" si="0"/>
        <v>52</v>
      </c>
      <c r="U21">
        <f>IF('calcul du temps à passer'!G11&gt;5,-1,IF('calcul du temps à passer'!G$12&lt;A22,IF('calcul du temps à passer'!G$12&gt;='matrices de calcul'!A21,T21+(T22-T21)*('calcul du temps à passer'!G$12-A21)/(A22-A21),0),0))</f>
        <v>-1</v>
      </c>
    </row>
    <row r="22" spans="1:21" ht="12.75">
      <c r="A22" s="7">
        <v>6</v>
      </c>
      <c r="B22" s="4">
        <v>42</v>
      </c>
      <c r="C22" s="4">
        <v>60</v>
      </c>
      <c r="D22" s="4">
        <v>74</v>
      </c>
      <c r="E22" s="4">
        <v>90</v>
      </c>
      <c r="F22" s="4">
        <v>107</v>
      </c>
      <c r="G22" s="4">
        <v>160</v>
      </c>
      <c r="H22" s="4">
        <v>250</v>
      </c>
      <c r="I22" s="4">
        <v>400</v>
      </c>
      <c r="K22" s="5">
        <f>IF('calcul du temps à passer'!G$11&lt;B$17,B22,0)</f>
        <v>0</v>
      </c>
      <c r="L22" s="5">
        <f>IF('calcul du temps à passer'!$G$11&gt;=B$17,IF('calcul du temps à passer'!$G$11&lt;C$17,B22+(C22-B22)*('calcul du temps à passer'!$G$11-B$17)/(C$17-B$17),0),0)</f>
        <v>0</v>
      </c>
      <c r="M22" s="5">
        <f>IF('calcul du temps à passer'!$G$11&gt;=C$17,IF('calcul du temps à passer'!$G$11&lt;D$17,C22+(D22-C22)*('calcul du temps à passer'!$G$11-C$17)/(D$17-C$17),0),0)</f>
        <v>0</v>
      </c>
      <c r="N22" s="5">
        <f>IF('calcul du temps à passer'!$G$11&gt;=D$17,IF('calcul du temps à passer'!$G$11&lt;E$17,D22+(E22-D22)*('calcul du temps à passer'!$G$11-D$17)/(E$17-D$17),0),0)</f>
        <v>0</v>
      </c>
      <c r="O22" s="5">
        <f>IF('calcul du temps à passer'!$G$11&gt;=E$17,IF('calcul du temps à passer'!$G$11&lt;F$17,E22+(F22-E22)*('calcul du temps à passer'!$G$11-E$17)/(F$17-E$17),0),0)</f>
        <v>0</v>
      </c>
      <c r="P22" s="5">
        <f>IF('calcul du temps à passer'!$G$11&gt;=F$17,IF('calcul du temps à passer'!$G$11&lt;G$17,F22+(G22-F22)*('calcul du temps à passer'!$G$11-F$17)/(G$17-F$17),0),0)</f>
        <v>0</v>
      </c>
      <c r="Q22" s="5">
        <f>IF('calcul du temps à passer'!$G$11&gt;=G$17,IF('calcul du temps à passer'!$G$11&lt;H$17,G22+(H22-G22)*('calcul du temps à passer'!$G$11-G$17)/(H$17-G$17),0),0)</f>
        <v>214</v>
      </c>
      <c r="R22" s="5">
        <f>IF('calcul du temps à passer'!$G$11&gt;=H$17,IF('calcul du temps à passer'!$G$11&lt;I$17,H22+(I22-H22)*('calcul du temps à passer'!$G$11-H$17)/(I$17-H$17),0),0)</f>
        <v>0</v>
      </c>
      <c r="S22" s="5">
        <f>IF('calcul du temps à passer'!G$11&gt;=I$17,I22+(I22-H22)*('calcul du temps à passer'!G$11-I$17)/(I$17-H$17),0)</f>
        <v>0</v>
      </c>
      <c r="T22" s="62">
        <f t="shared" si="0"/>
        <v>214</v>
      </c>
      <c r="U22">
        <f>IF('calcul du temps à passer'!G$12&lt;A23,IF('calcul du temps à passer'!G$12&gt;='matrices de calcul'!A22,T22+(T23-T22)*('calcul du temps à passer'!G$12-A22)/(A23-A22),0),0)</f>
        <v>0</v>
      </c>
    </row>
    <row r="23" spans="1:21" ht="12.75">
      <c r="A23" s="7">
        <v>8</v>
      </c>
      <c r="B23" s="4">
        <v>50</v>
      </c>
      <c r="C23" s="4">
        <v>70</v>
      </c>
      <c r="D23" s="4">
        <v>88</v>
      </c>
      <c r="E23" s="4">
        <v>108</v>
      </c>
      <c r="F23" s="4">
        <v>127</v>
      </c>
      <c r="G23" s="4">
        <v>185</v>
      </c>
      <c r="H23" s="4">
        <v>285</v>
      </c>
      <c r="I23" s="4">
        <v>450</v>
      </c>
      <c r="K23" s="5">
        <f>IF('calcul du temps à passer'!G$11&lt;B$17,B23,0)</f>
        <v>0</v>
      </c>
      <c r="L23" s="5">
        <f>IF('calcul du temps à passer'!$G$11&gt;=B$17,IF('calcul du temps à passer'!$G$11&lt;C$17,B23+(C23-B23)*('calcul du temps à passer'!$G$11-B$17)/(C$17-B$17),0),0)</f>
        <v>0</v>
      </c>
      <c r="M23" s="5">
        <f>IF('calcul du temps à passer'!$G$11&gt;=C$17,IF('calcul du temps à passer'!$G$11&lt;D$17,C23+(D23-C23)*('calcul du temps à passer'!$G$11-C$17)/(D$17-C$17),0),0)</f>
        <v>0</v>
      </c>
      <c r="N23" s="5">
        <f>IF('calcul du temps à passer'!$G$11&gt;=D$17,IF('calcul du temps à passer'!$G$11&lt;E$17,D23+(E23-D23)*('calcul du temps à passer'!$G$11-D$17)/(E$17-D$17),0),0)</f>
        <v>0</v>
      </c>
      <c r="O23" s="5">
        <f>IF('calcul du temps à passer'!$G$11&gt;=E$17,IF('calcul du temps à passer'!$G$11&lt;F$17,E23+(F23-E23)*('calcul du temps à passer'!$G$11-E$17)/(F$17-E$17),0),0)</f>
        <v>0</v>
      </c>
      <c r="P23" s="5">
        <f>IF('calcul du temps à passer'!$G$11&gt;=F$17,IF('calcul du temps à passer'!$G$11&lt;G$17,F23+(G23-F23)*('calcul du temps à passer'!$G$11-F$17)/(G$17-F$17),0),0)</f>
        <v>0</v>
      </c>
      <c r="Q23" s="5">
        <f>IF('calcul du temps à passer'!$G$11&gt;=G$17,IF('calcul du temps à passer'!$G$11&lt;H$17,G23+(H23-G23)*('calcul du temps à passer'!$G$11-G$17)/(H$17-G$17),0),0)</f>
        <v>245</v>
      </c>
      <c r="R23" s="5">
        <f>IF('calcul du temps à passer'!$G$11&gt;=H$17,IF('calcul du temps à passer'!$G$11&lt;I$17,H23+(I23-H23)*('calcul du temps à passer'!$G$11-H$17)/(I$17-H$17),0),0)</f>
        <v>0</v>
      </c>
      <c r="S23" s="5">
        <f>IF('calcul du temps à passer'!G$11&gt;=I$17,I23+(I23-H23)*('calcul du temps à passer'!G$11-I$17)/(I$17-H$17),0)</f>
        <v>0</v>
      </c>
      <c r="T23" s="62">
        <f t="shared" si="0"/>
        <v>245</v>
      </c>
      <c r="U23">
        <f>IF('calcul du temps à passer'!G$12&lt;A24,IF('calcul du temps à passer'!G$12&gt;='matrices de calcul'!A23,T23+(T24-T23)*('calcul du temps à passer'!G$12-A23)/(A24-A23),0),0)</f>
        <v>0</v>
      </c>
    </row>
    <row r="24" spans="1:21" ht="12.75">
      <c r="A24" s="7">
        <v>10</v>
      </c>
      <c r="B24" s="4">
        <v>58</v>
      </c>
      <c r="C24" s="4">
        <v>80</v>
      </c>
      <c r="D24" s="4">
        <v>102</v>
      </c>
      <c r="E24" s="4">
        <v>124</v>
      </c>
      <c r="F24" s="4">
        <v>147</v>
      </c>
      <c r="G24" s="4">
        <v>210</v>
      </c>
      <c r="H24" s="4">
        <v>320</v>
      </c>
      <c r="I24" s="4">
        <v>500</v>
      </c>
      <c r="K24" s="5">
        <f>IF('calcul du temps à passer'!G$11&lt;B$17,B24,0)</f>
        <v>0</v>
      </c>
      <c r="L24" s="5">
        <f>IF('calcul du temps à passer'!$G$11&gt;=B$17,IF('calcul du temps à passer'!$G$11&lt;C$17,B24+(C24-B24)*('calcul du temps à passer'!$G$11-B$17)/(C$17-B$17),0),0)</f>
        <v>0</v>
      </c>
      <c r="M24" s="5">
        <f>IF('calcul du temps à passer'!$G$11&gt;=C$17,IF('calcul du temps à passer'!$G$11&lt;D$17,C24+(D24-C24)*('calcul du temps à passer'!$G$11-C$17)/(D$17-C$17),0),0)</f>
        <v>0</v>
      </c>
      <c r="N24" s="5">
        <f>IF('calcul du temps à passer'!$G$11&gt;=D$17,IF('calcul du temps à passer'!$G$11&lt;E$17,D24+(E24-D24)*('calcul du temps à passer'!$G$11-D$17)/(E$17-D$17),0),0)</f>
        <v>0</v>
      </c>
      <c r="O24" s="5">
        <f>IF('calcul du temps à passer'!$G$11&gt;=E$17,IF('calcul du temps à passer'!$G$11&lt;F$17,E24+(F24-E24)*('calcul du temps à passer'!$G$11-E$17)/(F$17-E$17),0),0)</f>
        <v>0</v>
      </c>
      <c r="P24" s="5">
        <f>IF('calcul du temps à passer'!$G$11&gt;=F$17,IF('calcul du temps à passer'!$G$11&lt;G$17,F24+(G24-F24)*('calcul du temps à passer'!$G$11-F$17)/(G$17-F$17),0),0)</f>
        <v>0</v>
      </c>
      <c r="Q24" s="5">
        <f>IF('calcul du temps à passer'!$G$11&gt;=G$17,IF('calcul du temps à passer'!$G$11&lt;H$17,G24+(H24-G24)*('calcul du temps à passer'!$G$11-G$17)/(H$17-G$17),0),0)</f>
        <v>276</v>
      </c>
      <c r="R24" s="5">
        <f>IF('calcul du temps à passer'!$G$11&gt;=H$17,IF('calcul du temps à passer'!$G$11&lt;I$17,H24+(I24-H24)*('calcul du temps à passer'!$G$11-H$17)/(I$17-H$17),0),0)</f>
        <v>0</v>
      </c>
      <c r="S24" s="5">
        <f>IF('calcul du temps à passer'!G$11&gt;=I$17,I24+(I24-H24)*('calcul du temps à passer'!G$11-I$17)/(I$17-H$17),0)</f>
        <v>0</v>
      </c>
      <c r="T24" s="62">
        <f t="shared" si="0"/>
        <v>276</v>
      </c>
      <c r="U24">
        <f>IF('calcul du temps à passer'!G$12&lt;A25,IF('calcul du temps à passer'!G$12&gt;='matrices de calcul'!A24,T24+(T25-T24)*('calcul du temps à passer'!G$12-A24)/(A25-A24),0),0)</f>
        <v>0</v>
      </c>
    </row>
    <row r="25" spans="1:21" ht="12.75">
      <c r="A25" s="7">
        <v>12</v>
      </c>
      <c r="B25" s="4">
        <v>80</v>
      </c>
      <c r="C25" s="4">
        <v>90</v>
      </c>
      <c r="D25" s="4">
        <v>116</v>
      </c>
      <c r="E25" s="4">
        <v>140</v>
      </c>
      <c r="F25" s="4">
        <v>167</v>
      </c>
      <c r="G25" s="4">
        <v>235</v>
      </c>
      <c r="H25" s="4">
        <v>350</v>
      </c>
      <c r="I25" s="4">
        <v>540</v>
      </c>
      <c r="K25" s="5">
        <f>IF('calcul du temps à passer'!G$11&lt;B$17,B25,0)</f>
        <v>0</v>
      </c>
      <c r="L25" s="5">
        <f>IF('calcul du temps à passer'!$G$11&gt;=B$17,IF('calcul du temps à passer'!$G$11&lt;C$17,B25+(C25-B25)*('calcul du temps à passer'!$G$11-B$17)/(C$17-B$17),0),0)</f>
        <v>0</v>
      </c>
      <c r="M25" s="5">
        <f>IF('calcul du temps à passer'!$G$11&gt;=C$17,IF('calcul du temps à passer'!$G$11&lt;D$17,C25+(D25-C25)*('calcul du temps à passer'!$G$11-C$17)/(D$17-C$17),0),0)</f>
        <v>0</v>
      </c>
      <c r="N25" s="5">
        <f>IF('calcul du temps à passer'!$G$11&gt;=D$17,IF('calcul du temps à passer'!$G$11&lt;E$17,D25+(E25-D25)*('calcul du temps à passer'!$G$11-D$17)/(E$17-D$17),0),0)</f>
        <v>0</v>
      </c>
      <c r="O25" s="5">
        <f>IF('calcul du temps à passer'!$G$11&gt;=E$17,IF('calcul du temps à passer'!$G$11&lt;F$17,E25+(F25-E25)*('calcul du temps à passer'!$G$11-E$17)/(F$17-E$17),0),0)</f>
        <v>0</v>
      </c>
      <c r="P25" s="5">
        <f>IF('calcul du temps à passer'!$G$11&gt;=F$17,IF('calcul du temps à passer'!$G$11&lt;G$17,F25+(G25-F25)*('calcul du temps à passer'!$G$11-F$17)/(G$17-F$17),0),0)</f>
        <v>0</v>
      </c>
      <c r="Q25" s="5">
        <f>IF('calcul du temps à passer'!$G$11&gt;=G$17,IF('calcul du temps à passer'!$G$11&lt;H$17,G25+(H25-G25)*('calcul du temps à passer'!$G$11-G$17)/(H$17-G$17),0),0)</f>
        <v>304</v>
      </c>
      <c r="R25" s="5">
        <f>IF('calcul du temps à passer'!$G$11&gt;=H$17,IF('calcul du temps à passer'!$G$11&lt;I$17,H25+(I25-H25)*('calcul du temps à passer'!$G$11-H$17)/(I$17-H$17),0),0)</f>
        <v>0</v>
      </c>
      <c r="S25" s="5">
        <f>IF('calcul du temps à passer'!G$11&gt;=I$17,I25+(I25-H25)*('calcul du temps à passer'!G$11-I$17)/(I$17-H$17),0)</f>
        <v>0</v>
      </c>
      <c r="T25" s="62">
        <f t="shared" si="0"/>
        <v>304</v>
      </c>
      <c r="U25">
        <f>IF('calcul du temps à passer'!G11&lt;0.25,-1,IF('calcul du temps à passer'!G$12&lt;=A26,IF('calcul du temps à passer'!G$12&gt;='matrices de calcul'!A25,T25+(T26-T25)*('calcul du temps à passer'!G$12-A25)/(A26-A25),0),0))</f>
        <v>0</v>
      </c>
    </row>
    <row r="26" spans="1:21" ht="12.75">
      <c r="A26" s="7">
        <v>18</v>
      </c>
      <c r="B26" s="50"/>
      <c r="C26" s="4">
        <v>120</v>
      </c>
      <c r="D26" s="4">
        <v>155</v>
      </c>
      <c r="E26" s="4">
        <v>188</v>
      </c>
      <c r="F26" s="4">
        <v>227</v>
      </c>
      <c r="G26" s="4">
        <v>310</v>
      </c>
      <c r="H26" s="4">
        <v>430</v>
      </c>
      <c r="I26" s="4">
        <v>630</v>
      </c>
      <c r="K26" s="39">
        <f>IF('calcul du temps à passer'!G$11&lt;B$17,-1,0)</f>
        <v>0</v>
      </c>
      <c r="L26" s="5">
        <f>IF('calcul du temps à passer'!$G$11&gt;=B$17,IF('calcul du temps à passer'!$G$11&lt;C$17,B26+(C26-B26)*('calcul du temps à passer'!$G$11-B$17)/(C$17-B$17),0),0)</f>
        <v>0</v>
      </c>
      <c r="M26" s="5">
        <f>IF('calcul du temps à passer'!$G$11&gt;=C$17,IF('calcul du temps à passer'!$G$11&lt;D$17,C26+(D26-C26)*('calcul du temps à passer'!$G$11-C$17)/(D$17-C$17),0),0)</f>
        <v>0</v>
      </c>
      <c r="N26" s="5">
        <f>IF('calcul du temps à passer'!$G$11&gt;=D$17,IF('calcul du temps à passer'!$G$11&lt;E$17,D26+(E26-D26)*('calcul du temps à passer'!$G$11-D$17)/(E$17-D$17),0),0)</f>
        <v>0</v>
      </c>
      <c r="O26" s="5">
        <f>IF('calcul du temps à passer'!$G$11&gt;=E$17,IF('calcul du temps à passer'!$G$11&lt;F$17,E26+(F26-E26)*('calcul du temps à passer'!$G$11-E$17)/(F$17-E$17),0),0)</f>
        <v>0</v>
      </c>
      <c r="P26" s="5">
        <f>IF('calcul du temps à passer'!$G$11&gt;=F$17,IF('calcul du temps à passer'!$G$11&lt;G$17,F26+(G26-F26)*('calcul du temps à passer'!$G$11-F$17)/(G$17-F$17),0),0)</f>
        <v>0</v>
      </c>
      <c r="Q26" s="5">
        <f>IF('calcul du temps à passer'!$G$11&gt;=G$17,IF('calcul du temps à passer'!$G$11&lt;H$17,G26+(H26-G26)*('calcul du temps à passer'!$G$11-G$17)/(H$17-G$17),0),0)</f>
        <v>382</v>
      </c>
      <c r="R26" s="5">
        <f>IF('calcul du temps à passer'!$G$11&gt;=H$17,IF('calcul du temps à passer'!$G$11&lt;I$17,H26+(I26-H26)*('calcul du temps à passer'!$G$11-H$17)/(I$17-H$17),0),0)</f>
        <v>0</v>
      </c>
      <c r="S26" s="5">
        <f>IF('calcul du temps à passer'!G$11&gt;=I$17,I26+(I26-H26)*('calcul du temps à passer'!G$11-I$17)/(I$17-H$17),0)</f>
        <v>0</v>
      </c>
      <c r="T26" s="62">
        <f t="shared" si="0"/>
        <v>382</v>
      </c>
      <c r="U26">
        <f>IF('calcul du temps à passer'!G11&lt;1,-1,IF('calcul du temps à passer'!G$12&lt;=A27,IF('calcul du temps à passer'!G$12&gt;='matrices de calcul'!A26,T26+(T27-T26)*('calcul du temps à passer'!G$12-A26)/(A27-A26),0),0))</f>
        <v>452</v>
      </c>
    </row>
    <row r="27" spans="1:21" ht="12.75">
      <c r="A27" s="7">
        <v>24</v>
      </c>
      <c r="B27" s="50"/>
      <c r="C27" s="39"/>
      <c r="D27" s="39"/>
      <c r="E27" s="4">
        <v>236</v>
      </c>
      <c r="F27" s="4">
        <v>277</v>
      </c>
      <c r="G27" s="4">
        <v>380</v>
      </c>
      <c r="H27" s="4">
        <v>500</v>
      </c>
      <c r="I27" s="4">
        <v>720</v>
      </c>
      <c r="K27" s="39">
        <f>IF('calcul du temps à passer'!G$11&lt;B$17,-1,0)</f>
        <v>0</v>
      </c>
      <c r="L27" s="39">
        <f>IF('calcul du temps à passer'!$G$11&gt;=B$17,IF('calcul du temps à passer'!$G$11&lt;C$17,-1,0),0)</f>
        <v>0</v>
      </c>
      <c r="M27" s="39">
        <f>IF('calcul du temps à passer'!$G$11&gt;=C$17,IF('calcul du temps à passer'!$G$11&lt;D$17,-1,0),0)</f>
        <v>0</v>
      </c>
      <c r="N27" s="5">
        <f>IF('calcul du temps à passer'!$G$11&gt;=D$17,IF('calcul du temps à passer'!$G$11&lt;E$17,D27+(E27-D27)*('calcul du temps à passer'!$G$11-D$17)/(E$17-D$17),0),0)</f>
        <v>0</v>
      </c>
      <c r="O27" s="5">
        <f>IF('calcul du temps à passer'!$G$11&gt;=E$17,IF('calcul du temps à passer'!$G$11&lt;F$17,E27+(F27-E27)*('calcul du temps à passer'!$G$11-E$17)/(F$17-E$17),0),0)</f>
        <v>0</v>
      </c>
      <c r="P27" s="5">
        <f>IF('calcul du temps à passer'!$G$11&gt;=F$17,IF('calcul du temps à passer'!$G$11&lt;G$17,F27+(G27-F27)*('calcul du temps à passer'!$G$11-F$17)/(G$17-F$17),0),0)</f>
        <v>0</v>
      </c>
      <c r="Q27" s="5">
        <f>IF('calcul du temps à passer'!$G$11&gt;=G$17,IF('calcul du temps à passer'!$G$11&lt;H$17,G27+(H27-G27)*('calcul du temps à passer'!$G$11-G$17)/(H$17-G$17),0),0)</f>
        <v>452</v>
      </c>
      <c r="R27" s="5">
        <f>IF('calcul du temps à passer'!$G$11&gt;=H$17,IF('calcul du temps à passer'!$G$11&lt;I$17,H27+(I27-H27)*('calcul du temps à passer'!$G$11-H$17)/(I$17-H$17),0),0)</f>
        <v>0</v>
      </c>
      <c r="S27" s="5">
        <f>IF('calcul du temps à passer'!G$11&gt;=I$17,I27+(I27-H27)*('calcul du temps à passer'!G$11-I$17)/(I$17-H$17),0)</f>
        <v>0</v>
      </c>
      <c r="T27" s="62">
        <f t="shared" si="0"/>
        <v>452</v>
      </c>
      <c r="U27">
        <f>IF('calcul du temps à passer'!G11&lt;1,-1,IF('calcul du temps à passer'!G$12&lt;=A28,IF('calcul du temps à passer'!G$12&gt;='matrices de calcul'!A27,T27+(T$28-T$27)*('calcul du temps à passer'!G$12-A27)/(A$28-A$27),0),0))</f>
        <v>452</v>
      </c>
    </row>
    <row r="28" spans="1:21" ht="12.75">
      <c r="A28" s="7">
        <v>36</v>
      </c>
      <c r="B28" s="50"/>
      <c r="C28" s="39"/>
      <c r="D28" s="39"/>
      <c r="E28" s="4">
        <v>332</v>
      </c>
      <c r="F28" s="4">
        <v>377</v>
      </c>
      <c r="G28" s="4">
        <v>490</v>
      </c>
      <c r="H28" s="4">
        <v>630</v>
      </c>
      <c r="I28" s="4">
        <v>870</v>
      </c>
      <c r="K28" s="39">
        <f>IF('calcul du temps à passer'!G$11&lt;B$17,-1,0)</f>
        <v>0</v>
      </c>
      <c r="L28" s="39">
        <f>IF('calcul du temps à passer'!$G$11&gt;=B$17,IF('calcul du temps à passer'!$G$11&lt;C$17,-1,0),0)</f>
        <v>0</v>
      </c>
      <c r="M28" s="39">
        <f>IF('calcul du temps à passer'!$G$11&gt;=C$17,IF('calcul du temps à passer'!$G$11&lt;D$17,-1,0),0)</f>
        <v>0</v>
      </c>
      <c r="N28" s="5">
        <f>IF('calcul du temps à passer'!$G$11&gt;=D$17,IF('calcul du temps à passer'!$G$11&lt;E$17,D28+(E28-D28)*('calcul du temps à passer'!$G$11-D$17)/(E$17-D$17),0),0)</f>
        <v>0</v>
      </c>
      <c r="O28" s="5">
        <f>IF('calcul du temps à passer'!$G$11&gt;=E$17,IF('calcul du temps à passer'!$G$11&lt;F$17,E28+(F28-E28)*('calcul du temps à passer'!$G$11-E$17)/(F$17-E$17),0),0)</f>
        <v>0</v>
      </c>
      <c r="P28" s="5">
        <f>IF('calcul du temps à passer'!$G$11&gt;=F$17,IF('calcul du temps à passer'!$G$11&lt;G$17,F28+(G28-F28)*('calcul du temps à passer'!$G$11-F$17)/(G$17-F$17),0),0)</f>
        <v>0</v>
      </c>
      <c r="Q28" s="5">
        <f>IF('calcul du temps à passer'!$G$11&gt;=G$17,IF('calcul du temps à passer'!$G$11&lt;H$17,G28+(H28-G28)*('calcul du temps à passer'!$G$11-G$17)/(H$17-G$17),0),0)</f>
        <v>574</v>
      </c>
      <c r="R28" s="5">
        <f>IF('calcul du temps à passer'!$G$11&gt;=H$17,IF('calcul du temps à passer'!$G$11&lt;I$17,H28+(I28-H28)*('calcul du temps à passer'!$G$11-H$17)/(I$17-H$17),0),0)</f>
        <v>0</v>
      </c>
      <c r="S28" s="5">
        <f>IF('calcul du temps à passer'!G$11&gt;=I$17,I28+(I28-H28)*('calcul du temps à passer'!G$11-I$17)/(I$17-H$17),0)</f>
        <v>0</v>
      </c>
      <c r="T28" s="62">
        <f t="shared" si="0"/>
        <v>574</v>
      </c>
      <c r="U28">
        <f>IF('calcul du temps à passer'!G11&lt;1,-1,IF('calcul du temps à passer'!G$12&gt;='matrices de calcul'!A28,T28+(T$28-T$27)*('calcul du temps à passer'!G$12-A28)/(A$28-A$27),0))</f>
        <v>0</v>
      </c>
    </row>
    <row r="29" ht="12.75">
      <c r="U29" s="62">
        <f>IF(MAX(U17:U28)=0,"non représentatif",MAX(U17:U28))</f>
        <v>452</v>
      </c>
    </row>
  </sheetData>
  <mergeCells count="2">
    <mergeCell ref="A14:I14"/>
    <mergeCell ref="A1:I1"/>
  </mergeCells>
  <printOptions/>
  <pageMargins left="0.61" right="0.3" top="1" bottom="1" header="0.4921259845" footer="0.492125984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OGER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du temps à passer en CSPS</dc:title>
  <dc:subject>Feuille de calcul de temps à passer en CSPS</dc:subject>
  <dc:creator>Bruno SYLVESTRE</dc:creator>
  <cp:keywords/>
  <dc:description>Etabli à partir de la matrice des temps transmise par la CRAM d'Alsace Moselle et de la grille de décomposition de l'OPPBTP.</dc:description>
  <cp:lastModifiedBy>SMCHOFF</cp:lastModifiedBy>
  <cp:lastPrinted>2005-05-23T14:58:46Z</cp:lastPrinted>
  <dcterms:created xsi:type="dcterms:W3CDTF">2003-03-12T08:33:02Z</dcterms:created>
  <dcterms:modified xsi:type="dcterms:W3CDTF">2007-07-02T09:54:07Z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-1797789293</vt:i4>
  </property>
  <property fmtid="{D5CDD505-2E9C-101B-9397-08002B2CF9AE}" pid="3" name="_EmailSubject">
    <vt:lpwstr>Modification "calcul du temps passé par le coordonnateur"</vt:lpwstr>
  </property>
  <property fmtid="{D5CDD505-2E9C-101B-9397-08002B2CF9AE}" pid="4" name="_AuthorEmail">
    <vt:lpwstr>jacques.balzer@cramam.cnamts.fr</vt:lpwstr>
  </property>
  <property fmtid="{D5CDD505-2E9C-101B-9397-08002B2CF9AE}" pid="5" name="_AuthorEmailDisplayName">
    <vt:lpwstr>BALZER</vt:lpwstr>
  </property>
  <property fmtid="{D5CDD505-2E9C-101B-9397-08002B2CF9AE}" pid="6" name="_PreviousAdHocReviewCycleID">
    <vt:i4>-2026118783</vt:i4>
  </property>
  <property fmtid="{D5CDD505-2E9C-101B-9397-08002B2CF9AE}" pid="7" name="_ReviewingToolsShownOnce">
    <vt:lpwstr/>
  </property>
</Properties>
</file>